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h.umarov\Desktop\Шерзод 2024\1-чорак 2024й\"/>
    </mc:Choice>
  </mc:AlternateContent>
  <xr:revisionPtr revIDLastSave="0" documentId="8_{8D66B103-375B-4906-AB71-C255BDE8D1EB}" xr6:coauthVersionLast="44" xr6:coauthVersionMax="44" xr10:uidLastSave="{00000000-0000-0000-0000-000000000000}"/>
  <bookViews>
    <workbookView xWindow="-120" yWindow="-120" windowWidth="29040" windowHeight="15840" tabRatio="860" xr2:uid="{00000000-000D-0000-FFFF-FFFF00000000}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8-илова " sheetId="18" r:id="rId7"/>
    <sheet name="ГТК" sheetId="23" state="hidden" r:id="rId8"/>
  </sheets>
  <externalReferences>
    <externalReference r:id="rId9"/>
    <externalReference r:id="rId10"/>
  </externalReferences>
  <definedNames>
    <definedName name="_xlnm._FilterDatabase" localSheetId="3" hidden="1">'4-илова '!$A$4:$Y$11</definedName>
    <definedName name="_xlnm._FilterDatabase" localSheetId="4" hidden="1">'5-илова'!$A$5:$T$81</definedName>
    <definedName name="_xlnm._FilterDatabase" localSheetId="5" hidden="1">'6-илова '!$A$5:$M$10</definedName>
    <definedName name="ChapterCode">#REF!</definedName>
    <definedName name="CurrencyCourse">#REF!</definedName>
    <definedName name="FinancingLevel">#REF!</definedName>
    <definedName name="FunctionalItem">#REF!</definedName>
    <definedName name="HeaderOrganization">#REF!</definedName>
    <definedName name="Import2">#REF!</definedName>
    <definedName name="ImportRow">#REF!</definedName>
    <definedName name="ImportRowAct">'[1]Фактические расходы'!#REF!</definedName>
    <definedName name="ImportRowActTotal">'[1]Фактические расходы'!#REF!</definedName>
    <definedName name="ImportRowCash">'[1]Кассовые расходы'!#REF!</definedName>
    <definedName name="ImportRowCashTotal">'[1]Кассовые расходы'!#REF!</definedName>
    <definedName name="ImportRowPage1">#REF!</definedName>
    <definedName name="ImportRowPage1Total">#REF!</definedName>
    <definedName name="ImportRowPage2">[2]КРЕДИТОРСКАЯ!#REF!</definedName>
    <definedName name="ImportRowPage2Total">[2]КРЕДИТОРСКАЯ!#REF!</definedName>
    <definedName name="ImportRowRest">#REF!</definedName>
    <definedName name="ImportRowTotal">#REF!</definedName>
    <definedName name="ImportRowTotalAct">'[1]Фактические расходы'!#REF!</definedName>
    <definedName name="OnDate">#REF!</definedName>
    <definedName name="Organization">#REF!</definedName>
    <definedName name="Period">#REF!</definedName>
    <definedName name="R_157">#REF!</definedName>
    <definedName name="R_159">#REF!</definedName>
    <definedName name="R_160">#REF!</definedName>
    <definedName name="R_161">#REF!</definedName>
    <definedName name="R_162">#REF!</definedName>
    <definedName name="R_163">#REF!</definedName>
    <definedName name="R_164">#REF!</definedName>
    <definedName name="R_165">#REF!</definedName>
    <definedName name="R_166">#REF!</definedName>
    <definedName name="R_167">#REF!</definedName>
    <definedName name="R_168">#REF!</definedName>
    <definedName name="R_169">#REF!</definedName>
    <definedName name="SettlementCode">#REF!</definedName>
    <definedName name="Type">#REF!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'5-илова'!$7:$7</definedName>
    <definedName name="_xlnm.Print_Titles" localSheetId="5">'6-илова '!$5:$5</definedName>
    <definedName name="_xlnm.Print_Area" localSheetId="1">'2-илова'!$A$1:$J$13</definedName>
    <definedName name="_xlnm.Print_Area" localSheetId="4">'5-илова'!$A$1:$M$81</definedName>
    <definedName name="_xlnm.Print_Area" localSheetId="5">'6-илова '!$A$1:$H$12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" i="9" l="1"/>
  <c r="E14" i="9"/>
  <c r="F13" i="9"/>
  <c r="C13" i="9" s="1"/>
  <c r="F12" i="9"/>
  <c r="F14" i="9" l="1"/>
  <c r="K58" i="7"/>
  <c r="M58" i="7"/>
  <c r="K50" i="7"/>
  <c r="P1" i="7"/>
  <c r="M50" i="7"/>
  <c r="M45" i="7"/>
  <c r="M80" i="7" s="1"/>
  <c r="M44" i="7"/>
  <c r="M43" i="7"/>
  <c r="K37" i="7"/>
  <c r="L37" i="7" s="1"/>
  <c r="M37" i="7"/>
  <c r="M38" i="7"/>
  <c r="M40" i="7"/>
  <c r="M39" i="7"/>
  <c r="M36" i="7"/>
  <c r="R79" i="7"/>
  <c r="T79" i="7" s="1"/>
  <c r="Q79" i="7"/>
  <c r="P79" i="7"/>
  <c r="R78" i="7"/>
  <c r="T78" i="7" s="1"/>
  <c r="Q78" i="7"/>
  <c r="P78" i="7"/>
  <c r="S79" i="7" l="1"/>
  <c r="S78" i="7"/>
  <c r="L79" i="7"/>
  <c r="L78" i="7"/>
  <c r="A80" i="7"/>
  <c r="A79" i="7"/>
  <c r="A78" i="7"/>
  <c r="L77" i="7"/>
  <c r="L75" i="7"/>
  <c r="L76" i="7"/>
  <c r="L74" i="7"/>
  <c r="L73" i="7"/>
  <c r="L72" i="7"/>
  <c r="L71" i="7"/>
  <c r="L70" i="7"/>
  <c r="L69" i="7"/>
  <c r="R77" i="7"/>
  <c r="S77" i="7" s="1"/>
  <c r="Q77" i="7"/>
  <c r="P77" i="7"/>
  <c r="A77" i="7"/>
  <c r="R76" i="7"/>
  <c r="T76" i="7" s="1"/>
  <c r="Q76" i="7"/>
  <c r="P76" i="7"/>
  <c r="A76" i="7"/>
  <c r="R75" i="7"/>
  <c r="T75" i="7" s="1"/>
  <c r="Q75" i="7"/>
  <c r="P75" i="7"/>
  <c r="A75" i="7"/>
  <c r="R74" i="7"/>
  <c r="T74" i="7" s="1"/>
  <c r="Q74" i="7"/>
  <c r="P74" i="7"/>
  <c r="A74" i="7"/>
  <c r="R73" i="7"/>
  <c r="S73" i="7" s="1"/>
  <c r="Q73" i="7"/>
  <c r="P73" i="7"/>
  <c r="A73" i="7"/>
  <c r="R72" i="7"/>
  <c r="T72" i="7" s="1"/>
  <c r="Q72" i="7"/>
  <c r="P72" i="7"/>
  <c r="A72" i="7"/>
  <c r="T71" i="7"/>
  <c r="S71" i="7"/>
  <c r="Q71" i="7"/>
  <c r="P71" i="7"/>
  <c r="A71" i="7"/>
  <c r="R70" i="7"/>
  <c r="T70" i="7" s="1"/>
  <c r="Q70" i="7"/>
  <c r="P70" i="7"/>
  <c r="A70" i="7"/>
  <c r="R69" i="7"/>
  <c r="T69" i="7" s="1"/>
  <c r="Q69" i="7"/>
  <c r="E15" i="1" s="1"/>
  <c r="P69" i="7"/>
  <c r="A69" i="7"/>
  <c r="M69" i="4"/>
  <c r="L68" i="4"/>
  <c r="L68" i="7"/>
  <c r="L67" i="4"/>
  <c r="L67" i="7"/>
  <c r="L66" i="4"/>
  <c r="L66" i="7"/>
  <c r="L65" i="4"/>
  <c r="L65" i="7"/>
  <c r="L64" i="4"/>
  <c r="L64" i="7"/>
  <c r="L63" i="4"/>
  <c r="L63" i="7"/>
  <c r="L62" i="4"/>
  <c r="L62" i="7"/>
  <c r="L61" i="4"/>
  <c r="L61" i="7"/>
  <c r="L60" i="4"/>
  <c r="L60" i="7"/>
  <c r="L59" i="4"/>
  <c r="L59" i="7"/>
  <c r="K58" i="4"/>
  <c r="L57" i="4"/>
  <c r="L57" i="7"/>
  <c r="L56" i="4"/>
  <c r="L56" i="7"/>
  <c r="L55" i="4"/>
  <c r="L55" i="7"/>
  <c r="L54" i="4"/>
  <c r="L54" i="7"/>
  <c r="L53" i="4"/>
  <c r="L53" i="7"/>
  <c r="L52" i="4"/>
  <c r="L52" i="7"/>
  <c r="S74" i="7" l="1"/>
  <c r="T73" i="7"/>
  <c r="T77" i="7"/>
  <c r="S75" i="7"/>
  <c r="S69" i="7"/>
  <c r="S70" i="7"/>
  <c r="S76" i="7"/>
  <c r="S72" i="7"/>
  <c r="L51" i="7"/>
  <c r="L50" i="7"/>
  <c r="K36" i="7"/>
  <c r="L49" i="7"/>
  <c r="L48" i="7"/>
  <c r="L47" i="7"/>
  <c r="L46" i="7"/>
  <c r="L45" i="7"/>
  <c r="L44" i="7"/>
  <c r="L43" i="7"/>
  <c r="L42" i="7"/>
  <c r="L41" i="7"/>
  <c r="L40" i="7"/>
  <c r="L39" i="7"/>
  <c r="L38" i="7"/>
  <c r="L35" i="7"/>
  <c r="L34" i="7"/>
  <c r="L33" i="7"/>
  <c r="A33" i="7"/>
  <c r="P33" i="7"/>
  <c r="Q33" i="7"/>
  <c r="R33" i="7"/>
  <c r="S33" i="7" s="1"/>
  <c r="R68" i="7"/>
  <c r="T68" i="7" s="1"/>
  <c r="Q68" i="7"/>
  <c r="P68" i="7"/>
  <c r="A68" i="7"/>
  <c r="R67" i="7"/>
  <c r="T67" i="7" s="1"/>
  <c r="Q67" i="7"/>
  <c r="P67" i="7"/>
  <c r="A67" i="7"/>
  <c r="R66" i="7"/>
  <c r="T66" i="7" s="1"/>
  <c r="Q66" i="7"/>
  <c r="P66" i="7"/>
  <c r="A66" i="7"/>
  <c r="R65" i="7"/>
  <c r="T65" i="7" s="1"/>
  <c r="Q65" i="7"/>
  <c r="P65" i="7"/>
  <c r="A65" i="7"/>
  <c r="R64" i="7"/>
  <c r="T64" i="7" s="1"/>
  <c r="Q64" i="7"/>
  <c r="P64" i="7"/>
  <c r="A64" i="7"/>
  <c r="R63" i="7"/>
  <c r="T63" i="7" s="1"/>
  <c r="Q63" i="7"/>
  <c r="P63" i="7"/>
  <c r="A63" i="7"/>
  <c r="R62" i="7"/>
  <c r="T62" i="7" s="1"/>
  <c r="Q62" i="7"/>
  <c r="P62" i="7"/>
  <c r="A62" i="7"/>
  <c r="R61" i="7"/>
  <c r="T61" i="7" s="1"/>
  <c r="Q61" i="7"/>
  <c r="P61" i="7"/>
  <c r="A61" i="7"/>
  <c r="R60" i="7"/>
  <c r="T60" i="7" s="1"/>
  <c r="Q60" i="7"/>
  <c r="P60" i="7"/>
  <c r="A60" i="7"/>
  <c r="R59" i="7"/>
  <c r="T59" i="7" s="1"/>
  <c r="Q59" i="7"/>
  <c r="P59" i="7"/>
  <c r="A59" i="7"/>
  <c r="R58" i="7"/>
  <c r="T58" i="7" s="1"/>
  <c r="Q58" i="7"/>
  <c r="P58" i="7"/>
  <c r="A58" i="7"/>
  <c r="R57" i="7"/>
  <c r="T57" i="7" s="1"/>
  <c r="Q57" i="7"/>
  <c r="P57" i="7"/>
  <c r="A57" i="7"/>
  <c r="R56" i="7"/>
  <c r="T56" i="7" s="1"/>
  <c r="Q56" i="7"/>
  <c r="P56" i="7"/>
  <c r="A56" i="7"/>
  <c r="R55" i="7"/>
  <c r="T55" i="7" s="1"/>
  <c r="Q55" i="7"/>
  <c r="P55" i="7"/>
  <c r="A55" i="7"/>
  <c r="R54" i="7"/>
  <c r="T54" i="7" s="1"/>
  <c r="Q54" i="7"/>
  <c r="P54" i="7"/>
  <c r="A54" i="7"/>
  <c r="R53" i="7"/>
  <c r="T53" i="7" s="1"/>
  <c r="Q53" i="7"/>
  <c r="P53" i="7"/>
  <c r="A53" i="7"/>
  <c r="R52" i="7"/>
  <c r="T52" i="7" s="1"/>
  <c r="Q52" i="7"/>
  <c r="P52" i="7"/>
  <c r="A52" i="7"/>
  <c r="R51" i="7"/>
  <c r="T51" i="7" s="1"/>
  <c r="Q51" i="7"/>
  <c r="P51" i="7"/>
  <c r="A51" i="7"/>
  <c r="R50" i="7"/>
  <c r="T50" i="7" s="1"/>
  <c r="Q50" i="7"/>
  <c r="P50" i="7"/>
  <c r="A50" i="7"/>
  <c r="R49" i="7"/>
  <c r="T49" i="7" s="1"/>
  <c r="Q49" i="7"/>
  <c r="P49" i="7"/>
  <c r="A49" i="7"/>
  <c r="R48" i="7"/>
  <c r="T48" i="7" s="1"/>
  <c r="Q48" i="7"/>
  <c r="P48" i="7"/>
  <c r="A48" i="7"/>
  <c r="R47" i="7"/>
  <c r="T47" i="7" s="1"/>
  <c r="Q47" i="7"/>
  <c r="P47" i="7"/>
  <c r="A47" i="7"/>
  <c r="R46" i="7"/>
  <c r="T46" i="7" s="1"/>
  <c r="Q46" i="7"/>
  <c r="P46" i="7"/>
  <c r="A46" i="7"/>
  <c r="R45" i="7"/>
  <c r="T45" i="7" s="1"/>
  <c r="Q45" i="7"/>
  <c r="P45" i="7"/>
  <c r="A45" i="7"/>
  <c r="R44" i="7"/>
  <c r="T44" i="7" s="1"/>
  <c r="Q44" i="7"/>
  <c r="P44" i="7"/>
  <c r="A44" i="7"/>
  <c r="R43" i="7"/>
  <c r="T43" i="7" s="1"/>
  <c r="Q43" i="7"/>
  <c r="P43" i="7"/>
  <c r="A43" i="7"/>
  <c r="R42" i="7"/>
  <c r="T42" i="7" s="1"/>
  <c r="Q42" i="7"/>
  <c r="P42" i="7"/>
  <c r="A42" i="7"/>
  <c r="R41" i="7"/>
  <c r="T41" i="7" s="1"/>
  <c r="Q41" i="7"/>
  <c r="P41" i="7"/>
  <c r="A41" i="7"/>
  <c r="R40" i="7"/>
  <c r="T40" i="7" s="1"/>
  <c r="Q40" i="7"/>
  <c r="P40" i="7"/>
  <c r="A40" i="7"/>
  <c r="R39" i="7"/>
  <c r="T39" i="7" s="1"/>
  <c r="Q39" i="7"/>
  <c r="P39" i="7"/>
  <c r="A39" i="7"/>
  <c r="R38" i="7"/>
  <c r="T38" i="7" s="1"/>
  <c r="Q38" i="7"/>
  <c r="P38" i="7"/>
  <c r="A38" i="7"/>
  <c r="R37" i="7"/>
  <c r="T37" i="7" s="1"/>
  <c r="Q37" i="7"/>
  <c r="P37" i="7"/>
  <c r="A37" i="7"/>
  <c r="R36" i="7"/>
  <c r="T36" i="7" s="1"/>
  <c r="Q36" i="7"/>
  <c r="P36" i="7"/>
  <c r="A36" i="7"/>
  <c r="E14" i="1" l="1"/>
  <c r="T33" i="7"/>
  <c r="S36" i="7"/>
  <c r="S39" i="7"/>
  <c r="S42" i="7"/>
  <c r="S44" i="7"/>
  <c r="S47" i="7"/>
  <c r="S49" i="7"/>
  <c r="S51" i="7"/>
  <c r="S53" i="7"/>
  <c r="S55" i="7"/>
  <c r="S58" i="7"/>
  <c r="S61" i="7"/>
  <c r="S63" i="7"/>
  <c r="S65" i="7"/>
  <c r="S67" i="7"/>
  <c r="S37" i="7"/>
  <c r="S38" i="7"/>
  <c r="S40" i="7"/>
  <c r="S41" i="7"/>
  <c r="S43" i="7"/>
  <c r="S45" i="7"/>
  <c r="S46" i="7"/>
  <c r="S48" i="7"/>
  <c r="S50" i="7"/>
  <c r="S52" i="7"/>
  <c r="S54" i="7"/>
  <c r="S56" i="7"/>
  <c r="S57" i="7"/>
  <c r="S60" i="7"/>
  <c r="S62" i="7"/>
  <c r="S64" i="7"/>
  <c r="S66" i="7"/>
  <c r="S68" i="7"/>
  <c r="R35" i="7"/>
  <c r="T35" i="7" s="1"/>
  <c r="Q35" i="7"/>
  <c r="P35" i="7"/>
  <c r="A35" i="7"/>
  <c r="R34" i="7"/>
  <c r="S34" i="7" s="1"/>
  <c r="Q34" i="7"/>
  <c r="Q80" i="7" s="1"/>
  <c r="P34" i="7"/>
  <c r="A34" i="7"/>
  <c r="R32" i="7"/>
  <c r="T32" i="7" s="1"/>
  <c r="Q32" i="7"/>
  <c r="L32" i="7"/>
  <c r="K32" i="7" s="1"/>
  <c r="P32" i="7" s="1"/>
  <c r="A32" i="7"/>
  <c r="T34" i="7" l="1"/>
  <c r="T80" i="7" s="1"/>
  <c r="S35" i="7"/>
  <c r="S32" i="7"/>
  <c r="Q31" i="7" l="1"/>
  <c r="R31" i="7"/>
  <c r="S31" i="7" s="1"/>
  <c r="Q30" i="7"/>
  <c r="R30" i="7"/>
  <c r="Q29" i="7"/>
  <c r="R29" i="7"/>
  <c r="S29" i="7" s="1"/>
  <c r="Q28" i="7"/>
  <c r="R28" i="7"/>
  <c r="T28" i="7" s="1"/>
  <c r="T29" i="7" l="1"/>
  <c r="T31" i="7"/>
  <c r="S28" i="7"/>
  <c r="T30" i="7"/>
  <c r="S30" i="7"/>
  <c r="L31" i="7"/>
  <c r="K31" i="7" s="1"/>
  <c r="P31" i="7" s="1"/>
  <c r="L30" i="7"/>
  <c r="K30" i="7" s="1"/>
  <c r="P30" i="7" s="1"/>
  <c r="K23" i="7"/>
  <c r="K24" i="7"/>
  <c r="K25" i="7"/>
  <c r="K26" i="7"/>
  <c r="K27" i="7"/>
  <c r="K28" i="7"/>
  <c r="P28" i="7" s="1"/>
  <c r="K29" i="7"/>
  <c r="P29" i="7" s="1"/>
  <c r="K22" i="7"/>
  <c r="A28" i="7"/>
  <c r="A29" i="7"/>
  <c r="A30" i="7"/>
  <c r="A31" i="7"/>
  <c r="K10" i="7"/>
  <c r="K9" i="7"/>
  <c r="K8" i="7"/>
  <c r="K11" i="7"/>
  <c r="K12" i="7"/>
  <c r="K13" i="7"/>
  <c r="K14" i="7"/>
  <c r="K15" i="7"/>
  <c r="K16" i="7"/>
  <c r="K17" i="7"/>
  <c r="K18" i="7"/>
  <c r="K19" i="7"/>
  <c r="K20" i="7"/>
  <c r="K21" i="7"/>
  <c r="R24" i="7" l="1"/>
  <c r="T24" i="7" s="1"/>
  <c r="P24" i="7"/>
  <c r="Q24" i="7"/>
  <c r="A24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5" i="7"/>
  <c r="A26" i="7"/>
  <c r="A27" i="7"/>
  <c r="S24" i="7" l="1"/>
  <c r="D30" i="1"/>
  <c r="D29" i="1"/>
  <c r="D28" i="1"/>
  <c r="D27" i="1"/>
  <c r="D26" i="1"/>
  <c r="D24" i="1"/>
  <c r="D23" i="1"/>
  <c r="D22" i="1"/>
  <c r="D21" i="1"/>
  <c r="D20" i="1"/>
  <c r="D18" i="1"/>
  <c r="D17" i="1"/>
  <c r="D16" i="1"/>
  <c r="D15" i="1"/>
  <c r="D14" i="1"/>
  <c r="D8" i="1"/>
  <c r="D9" i="1"/>
  <c r="G14" i="9"/>
  <c r="E30" i="1" l="1"/>
  <c r="E23" i="1"/>
  <c r="E29" i="1"/>
  <c r="E26" i="1"/>
  <c r="E22" i="1"/>
  <c r="E18" i="1"/>
  <c r="E10" i="1"/>
  <c r="E17" i="1"/>
  <c r="E16" i="1"/>
  <c r="D10" i="1"/>
  <c r="E28" i="1"/>
  <c r="E24" i="1"/>
  <c r="E21" i="1"/>
  <c r="E27" i="1"/>
  <c r="E20" i="1"/>
  <c r="R27" i="7" l="1"/>
  <c r="R26" i="7"/>
  <c r="R23" i="7"/>
  <c r="D12" i="1" s="1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D11" i="1" l="1"/>
  <c r="S27" i="7"/>
  <c r="S26" i="7"/>
  <c r="S25" i="7"/>
  <c r="S23" i="7"/>
  <c r="S22" i="7"/>
  <c r="S21" i="7"/>
  <c r="S20" i="7"/>
  <c r="S19" i="7"/>
  <c r="S18" i="7"/>
  <c r="S17" i="7"/>
  <c r="S16" i="7"/>
  <c r="S15" i="7"/>
  <c r="S13" i="7"/>
  <c r="S12" i="7"/>
  <c r="S11" i="7"/>
  <c r="S10" i="7"/>
  <c r="S9" i="7"/>
  <c r="S8" i="7"/>
  <c r="P27" i="7"/>
  <c r="P26" i="7"/>
  <c r="Q25" i="7"/>
  <c r="P25" i="7"/>
  <c r="P23" i="7"/>
  <c r="P22" i="7"/>
  <c r="Q21" i="7"/>
  <c r="P21" i="7"/>
  <c r="Q20" i="7"/>
  <c r="P20" i="7"/>
  <c r="P19" i="7"/>
  <c r="Q18" i="7"/>
  <c r="P18" i="7"/>
  <c r="Q17" i="7"/>
  <c r="P17" i="7"/>
  <c r="P16" i="7"/>
  <c r="P15" i="7"/>
  <c r="P14" i="7"/>
  <c r="P13" i="7"/>
  <c r="P12" i="7"/>
  <c r="P11" i="7"/>
  <c r="Q10" i="7"/>
  <c r="P10" i="7"/>
  <c r="Q9" i="7"/>
  <c r="P9" i="7"/>
  <c r="P8" i="7"/>
  <c r="A13" i="1" l="1"/>
  <c r="Q13" i="7" l="1"/>
  <c r="T13" i="7" l="1"/>
  <c r="T25" i="7"/>
  <c r="T27" i="7" l="1"/>
  <c r="Q27" i="7"/>
  <c r="T23" i="7"/>
  <c r="E12" i="1" s="1"/>
  <c r="Q23" i="7"/>
  <c r="E9" i="1" s="1"/>
  <c r="T26" i="7"/>
  <c r="Q26" i="7"/>
  <c r="T22" i="7"/>
  <c r="Q12" i="7"/>
  <c r="Q8" i="7"/>
  <c r="Q11" i="7"/>
  <c r="Q15" i="7"/>
  <c r="Q16" i="7"/>
  <c r="Q19" i="7"/>
  <c r="E8" i="1" l="1"/>
  <c r="T12" i="7"/>
  <c r="T11" i="7"/>
  <c r="T19" i="7"/>
  <c r="Q22" i="7"/>
  <c r="T18" i="7"/>
  <c r="T9" i="7"/>
  <c r="T15" i="7"/>
  <c r="T20" i="7"/>
  <c r="T21" i="7"/>
  <c r="T10" i="7"/>
  <c r="T17" i="7"/>
  <c r="T8" i="7"/>
  <c r="T16" i="7"/>
  <c r="Q14" i="7"/>
  <c r="S14" i="7"/>
  <c r="A8" i="25"/>
  <c r="A9" i="25" s="1"/>
  <c r="A10" i="25" s="1"/>
  <c r="E11" i="1" l="1"/>
  <c r="T14" i="7"/>
  <c r="A9" i="23"/>
  <c r="A10" i="23" s="1"/>
  <c r="A11" i="23" s="1"/>
  <c r="A12" i="23" s="1"/>
  <c r="A13" i="23" s="1"/>
  <c r="A14" i="23" s="1"/>
  <c r="A15" i="23" s="1"/>
  <c r="A16" i="23" s="1"/>
  <c r="A17" i="23" s="1"/>
  <c r="C12" i="9" l="1"/>
  <c r="C14" i="9" s="1"/>
  <c r="A7" i="4" l="1"/>
  <c r="A8" i="4" s="1"/>
  <c r="A9" i="4" s="1"/>
  <c r="A10" i="4" s="1"/>
  <c r="A11" i="4" s="1"/>
  <c r="S59" i="7"/>
</calcChain>
</file>

<file path=xl/sharedStrings.xml><?xml version="1.0" encoding="utf-8"?>
<sst xmlns="http://schemas.openxmlformats.org/spreadsheetml/2006/main" count="783" uniqueCount="345">
  <si>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</si>
  <si>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</si>
  <si>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</si>
  <si>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</si>
  <si>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</si>
  <si>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</si>
  <si>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Ўз тасарруфидаги бюджет ташкилотларининг номланиши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</si>
  <si>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</si>
  <si>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</si>
  <si>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</si>
  <si>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</si>
  <si>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</si>
  <si>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</si>
  <si>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</si>
  <si>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</si>
  <si>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</si>
  <si>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</si>
  <si>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</si>
  <si>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1-чорак</t>
  </si>
  <si>
    <t>2-чорак</t>
  </si>
  <si>
    <t>3-чорак</t>
  </si>
  <si>
    <t>Жами</t>
  </si>
  <si>
    <t>Ўлчов бирлиги</t>
  </si>
  <si>
    <t>Лойиҳа қуввати</t>
  </si>
  <si>
    <t>№</t>
  </si>
  <si>
    <t>Амалга ошириш муддати</t>
  </si>
  <si>
    <t>Режалаштирилган маблағ</t>
  </si>
  <si>
    <t>Объект номи ва манзили</t>
  </si>
  <si>
    <t>Дастурга киритиш учун асос</t>
  </si>
  <si>
    <t>Янги қурилиш</t>
  </si>
  <si>
    <t>Реконструкция</t>
  </si>
  <si>
    <t>Жиҳозлаш</t>
  </si>
  <si>
    <t>Кейинги йиллар лойиҳа қидирув ишлари учун</t>
  </si>
  <si>
    <t>Кредитор қарздорликни қоплаш</t>
  </si>
  <si>
    <t>Мукаммал таъмирлаш</t>
  </si>
  <si>
    <t>I</t>
  </si>
  <si>
    <t>II</t>
  </si>
  <si>
    <t>III</t>
  </si>
  <si>
    <t>IV</t>
  </si>
  <si>
    <t>V</t>
  </si>
  <si>
    <t>VI</t>
  </si>
  <si>
    <t xml:space="preserve">Молиялаштириш манбаси* </t>
  </si>
  <si>
    <t>4-чорак</t>
  </si>
  <si>
    <t>Молиялаштириш манбаси*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</si>
  <si>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</si>
  <si>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</si>
  <si>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</si>
  <si>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</si>
  <si>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</si>
  <si>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</si>
  <si>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</si>
  <si>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</si>
  <si>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</si>
  <si>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</si>
  <si>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</si>
  <si>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</si>
  <si>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</si>
  <si>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</si>
  <si>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</si>
  <si>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</si>
  <si>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</si>
  <si>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</si>
  <si>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</si>
  <si>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</si>
  <si>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</si>
  <si>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</si>
  <si>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Йил давомида
қўшимча ажратилган маблағлар асосида
(минг сўм)</t>
  </si>
  <si>
    <t>Йил бошида учун тасдиқланган дастур асосида
(минг сўм)</t>
  </si>
  <si>
    <t>Бажарилган ишлар ва харажатларнинг миқдори
 (минг сўм)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</si>
  <si>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</si>
  <si>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</si>
  <si>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Молиялаш-тирилган маблағ
(минг сўм)</t>
  </si>
  <si>
    <t>Ажратилган маблағнинг ўзлаш-тирилиши (%)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</si>
  <si>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</si>
  <si>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</si>
  <si>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</si>
  <si>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</si>
  <si>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</si>
  <si>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</si>
  <si>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>ягона ижтимоий солиқ</t>
  </si>
  <si>
    <t>* Ўзбекистон Республикаси Марказий сайлов комиссияси тасарруфида алоҳида юридик шахс мақомига эга бўлган ташкилот мавжуд эмас.</t>
  </si>
  <si>
    <t>МАЪЛУМОТ*</t>
  </si>
  <si>
    <t>капитал қўйилмалар ҳисобидан амалга оширилаётган лойиҳалар мавжуд эмас</t>
  </si>
  <si>
    <t>05</t>
  </si>
  <si>
    <t>34</t>
  </si>
  <si>
    <t>32</t>
  </si>
  <si>
    <t>Бюджет</t>
  </si>
  <si>
    <t>Молиялаш-тириш манбаси*</t>
  </si>
  <si>
    <t>ГФС ГКСИ и ТТРУз</t>
  </si>
  <si>
    <t>усл. Ед</t>
  </si>
  <si>
    <t>Республика махсус алока богламаси ДУК</t>
  </si>
  <si>
    <t>Электрон дўкон</t>
  </si>
  <si>
    <t>Ўзбекистон Республикаси Марказий сайлов комиссияси бўйича</t>
  </si>
  <si>
    <t>дона</t>
  </si>
  <si>
    <t xml:space="preserve">Бюджет жараёнининг очиқлигини таъминлаш 
мақсадида расмий веб-сайтларда маълумотларни 
жойладонаириш тартиби тўғрисидаги низомга
5-ИЛОВА
</t>
  </si>
  <si>
    <t>Авиабилет</t>
  </si>
  <si>
    <t>Сувениры с национальном орнаментом с нанесённым логотипом</t>
  </si>
  <si>
    <t>ВМ захира жам.</t>
  </si>
  <si>
    <t>кам баҳоли</t>
  </si>
  <si>
    <t>ИП Хакимов Анвар Абдусаматович</t>
  </si>
  <si>
    <t>сумма</t>
  </si>
  <si>
    <t>сақлаш хараж</t>
  </si>
  <si>
    <t>Ўзбекистон Республикаси Марказий сайлов комиссияси (Бюджет)</t>
  </si>
  <si>
    <t>Ўзбекистон Республикаси Марказий сайлов комиссияси (ВМ захира жам.)</t>
  </si>
  <si>
    <t>307919012</t>
  </si>
  <si>
    <t>301551793</t>
  </si>
  <si>
    <t>305109680</t>
  </si>
  <si>
    <t>200898364</t>
  </si>
  <si>
    <t>201440547</t>
  </si>
  <si>
    <t>UNICON-SOFT МЧЖ</t>
  </si>
  <si>
    <t>Услуга кабельного телевидения</t>
  </si>
  <si>
    <t>Тўғридан тўғри (ЗРУ-684, абз. 3, ПП- 3953. пункт 23)</t>
  </si>
  <si>
    <t xml:space="preserve">2024 йилда 
Ўзбекистон Республикаси Марказий сайлов комиссияси бюджетдан ажратилган маблағларнинг чегараланган миқдорининг ўз тасарруфидаги бюджет ташкилотлари кесимида тақсимоти тўғрисида </t>
  </si>
  <si>
    <t>2024 йилда 
Ўзбекистон Республикаси Марказий сайлов комиссиясида 
капитал қўйилмалар ҳисобидан амалга оширилаётган лойиҳаларнинг ижроси тўғрисидаги
МАЪЛУМОТЛАР</t>
  </si>
  <si>
    <t>2024 йилда 
Ўзбекистон Республикаси Марказий сайлов комиссияси томонидан
 ўтказилган танловлар (тендерлар) ва амалга оширилган давлат харидлари тўғрисидаги
МАЪЛУМОТЛАР</t>
  </si>
  <si>
    <r>
      <t xml:space="preserve"> 2024 йилда    
Ўзбекистон Республикаси Марказий сайлов комиссияси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</si>
  <si>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r>
      <t xml:space="preserve">2024 йилда  
Ўзбекистон Республикаси Марказий сайлов комиссияси томонидан 
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</si>
  <si>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 xml:space="preserve"> 2024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</si>
  <si>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r>
      <t xml:space="preserve">2024 йилда  
Ўзбекистон Республикаси Марказий сайлов комиссияси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</si>
  <si>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t>Услуга по размещению в информационно-коммуникационной сети Интернет (услуги веб-хостинга)</t>
  </si>
  <si>
    <t>Услуга по размещению информации в газете</t>
  </si>
  <si>
    <t>Услуга по установке телефонной линии</t>
  </si>
  <si>
    <t>Защищенная электронная почта Е-ХАТ</t>
  </si>
  <si>
    <t>Услугa по обслуживанию теплового счетчика</t>
  </si>
  <si>
    <t>Тонер</t>
  </si>
  <si>
    <t>Салфетки бумажные</t>
  </si>
  <si>
    <t>Услуга государственной фельдъегерской связи</t>
  </si>
  <si>
    <t>Батареи аккумуляторные литий-ионные</t>
  </si>
  <si>
    <t>Мыло туалетное жидкое</t>
  </si>
  <si>
    <t>Перчатки резиновые хозяйственные</t>
  </si>
  <si>
    <t>2033028</t>
  </si>
  <si>
    <t>307/В-19</t>
  </si>
  <si>
    <t>8724-2024/IJRO</t>
  </si>
  <si>
    <t>E-24-309</t>
  </si>
  <si>
    <t>2037871</t>
  </si>
  <si>
    <t>2047177</t>
  </si>
  <si>
    <t>2116905</t>
  </si>
  <si>
    <t>2083516</t>
  </si>
  <si>
    <t>2134630</t>
  </si>
  <si>
    <t>2025692</t>
  </si>
  <si>
    <t>46434</t>
  </si>
  <si>
    <t>2134689</t>
  </si>
  <si>
    <t>2134698</t>
  </si>
  <si>
    <t>201123308</t>
  </si>
  <si>
    <t>200898586</t>
  </si>
  <si>
    <t>306089114</t>
  </si>
  <si>
    <t>303166677</t>
  </si>
  <si>
    <t>306031559</t>
  </si>
  <si>
    <t>201354154</t>
  </si>
  <si>
    <t>306117781</t>
  </si>
  <si>
    <t>303055063</t>
  </si>
  <si>
    <t>309670807</t>
  </si>
  <si>
    <t>31509731230048</t>
  </si>
  <si>
    <t>YaTT AXUNOV XUSHNUD KARIMJANOVICH</t>
  </si>
  <si>
    <t>POSITIVE MEGA PHONE MCHJ</t>
  </si>
  <si>
    <t>ООО EXPRESS BROKER LLC</t>
  </si>
  <si>
    <t>Халк сузи  ва Народное слово  газеталари  тахририяти давлат корхонаси</t>
  </si>
  <si>
    <t>OOO Smart Asbob Servis</t>
  </si>
  <si>
    <t>СП TASHKEI INTERNATIONALООО</t>
  </si>
  <si>
    <t>TRADING VENTURE XK</t>
  </si>
  <si>
    <t>OOOPOWER MAX GROUP</t>
  </si>
  <si>
    <t>ГУП  UNICON.UZ</t>
  </si>
  <si>
    <t>KANS SHOP XK</t>
  </si>
  <si>
    <t>ООО SUVAN NET</t>
  </si>
  <si>
    <t>ООО ALPHAZET TECHNOLOGIES</t>
  </si>
  <si>
    <t>пачка</t>
  </si>
  <si>
    <t>компл.</t>
  </si>
  <si>
    <t xml:space="preserve">	Пробка для батареи</t>
  </si>
  <si>
    <t xml:space="preserve">	усл. Ед</t>
  </si>
  <si>
    <t xml:space="preserve">		Папка</t>
  </si>
  <si>
    <t>усл. ед</t>
  </si>
  <si>
    <t>Ежемесячная абонентская плата за использование Единой межведомственной электронной системы исполнительской дисциплины ?Ijro.gov.uz</t>
  </si>
  <si>
    <t>КО ОАО Узбекистон</t>
  </si>
  <si>
    <t>АО UZBEKISTAN AIRWAYS</t>
  </si>
  <si>
    <t>ANVAR BIZNES SERVIS МЧЖ</t>
  </si>
  <si>
    <t>YaTT Atabayev Gayrat Nabijonovich</t>
  </si>
  <si>
    <t>16/АК</t>
  </si>
  <si>
    <t>175</t>
  </si>
  <si>
    <t>2</t>
  </si>
  <si>
    <t>11/АК</t>
  </si>
  <si>
    <t>9/АК</t>
  </si>
  <si>
    <t>104</t>
  </si>
  <si>
    <t>3/АК</t>
  </si>
  <si>
    <t>2/АК</t>
  </si>
  <si>
    <t>200543309</t>
  </si>
  <si>
    <t>306628114</t>
  </si>
  <si>
    <t>302814678</t>
  </si>
  <si>
    <t>32807710600037</t>
  </si>
  <si>
    <t>30105810241353</t>
  </si>
  <si>
    <t>Тўғридан тўғри (ЗРУ-684, абз. 3, ПП- 3953. пункт 4)</t>
  </si>
  <si>
    <t>Услуга подключения поддержки SSL протокола</t>
  </si>
  <si>
    <t>305481</t>
  </si>
  <si>
    <t>23121-2024/IJRO</t>
  </si>
  <si>
    <t>2177829</t>
  </si>
  <si>
    <t>308708456</t>
  </si>
  <si>
    <t>201052713</t>
  </si>
  <si>
    <t>1-д/с 9-950</t>
  </si>
  <si>
    <t>306866603</t>
  </si>
  <si>
    <t>1-д/с 485-24</t>
  </si>
  <si>
    <t>300970850</t>
  </si>
  <si>
    <t>1-д/с 1916643259</t>
  </si>
  <si>
    <t>203366731</t>
  </si>
  <si>
    <t>1-д/с 20/В-19</t>
  </si>
  <si>
    <t>1-д/с 1916377917</t>
  </si>
  <si>
    <t>2203465</t>
  </si>
  <si>
    <t>308125519</t>
  </si>
  <si>
    <t>47/4</t>
  </si>
  <si>
    <t>200833833</t>
  </si>
  <si>
    <t>1</t>
  </si>
  <si>
    <t>202628856</t>
  </si>
  <si>
    <t>204118319</t>
  </si>
  <si>
    <t>2212817</t>
  </si>
  <si>
    <t>310799124</t>
  </si>
  <si>
    <t>2212912</t>
  </si>
  <si>
    <t>41409996750066</t>
  </si>
  <si>
    <t>2212957</t>
  </si>
  <si>
    <t>310761378</t>
  </si>
  <si>
    <t>2213222</t>
  </si>
  <si>
    <t>306365902</t>
  </si>
  <si>
    <t>1-д/с 032354</t>
  </si>
  <si>
    <t>200903001</t>
  </si>
  <si>
    <t>46434-1</t>
  </si>
  <si>
    <t>2250985</t>
  </si>
  <si>
    <t>310805717</t>
  </si>
  <si>
    <t>2266767</t>
  </si>
  <si>
    <t>205247459</t>
  </si>
  <si>
    <t>19</t>
  </si>
  <si>
    <t>311200955</t>
  </si>
  <si>
    <t>2310403</t>
  </si>
  <si>
    <t>307207075</t>
  </si>
  <si>
    <t>1-д/с 24/1</t>
  </si>
  <si>
    <t>201123394</t>
  </si>
  <si>
    <t>3-д/с 0503</t>
  </si>
  <si>
    <t>311162458</t>
  </si>
  <si>
    <t>4-д/с 0503</t>
  </si>
  <si>
    <t>306350099</t>
  </si>
  <si>
    <t>2360850</t>
  </si>
  <si>
    <t>307405709</t>
  </si>
  <si>
    <t>2363523</t>
  </si>
  <si>
    <t>2373740</t>
  </si>
  <si>
    <t>310644768</t>
  </si>
  <si>
    <t>2373762</t>
  </si>
  <si>
    <t>2373773</t>
  </si>
  <si>
    <t>310916934</t>
  </si>
  <si>
    <t>2373787</t>
  </si>
  <si>
    <t>311017589</t>
  </si>
  <si>
    <t>2382064</t>
  </si>
  <si>
    <t>307698258</t>
  </si>
  <si>
    <t>2385655</t>
  </si>
  <si>
    <t>310164788</t>
  </si>
  <si>
    <t>2393969</t>
  </si>
  <si>
    <t>33101960760028</t>
  </si>
  <si>
    <t>2409336</t>
  </si>
  <si>
    <t>310759884</t>
  </si>
  <si>
    <t>"UNICON-SOFT" МЧЖ</t>
  </si>
  <si>
    <t>"ARSENAL WEBNAME" Mas uliyati cheklangan jamiyat</t>
  </si>
  <si>
    <t>ГУП "Сувсоз</t>
  </si>
  <si>
    <t>"Veolia Energy Tashkent" МЧЖ</t>
  </si>
  <si>
    <t>"UNG PETRO" МЧЖ</t>
  </si>
  <si>
    <t>"O`ZBEKTELEKOM" АЖ</t>
  </si>
  <si>
    <t>ООО TEXNOGARANT</t>
  </si>
  <si>
    <t>UZPOST AJ</t>
  </si>
  <si>
    <t>Тошкент шахар ИИББ хузуридаги Куриклаш бошкармаси</t>
  </si>
  <si>
    <t>"DAVLAT AXBOROT TIZIMLARINI YARATISH VA QOLLAB QUVATLASH BOYICHA YAGONA INTEGR-"</t>
  </si>
  <si>
    <t>"DAVLAT AXBOROT TIZIMLARINI YARATISH VA QOLLAB QUVATLASH BOYICHA YAGONA INTEGR</t>
  </si>
  <si>
    <t>UNIVERSAL TEXNO SIASH MCHJ</t>
  </si>
  <si>
    <t>YTT ABDULLAYEVA AZIZA ALIM QIZI</t>
  </si>
  <si>
    <t>BARAKA YANGILIKLAR MAYDONI MCHJ</t>
  </si>
  <si>
    <t>ООО SULTONBEK-IBROHIM-BARAKA</t>
  </si>
  <si>
    <t>TOSHKENT SHAHAR HOKIMLIGI HUZURIDAGI MAXSUSTRANS ISHLAB CHIQARISH BOSHQARMASI DA</t>
  </si>
  <si>
    <t>ООО "ALPHAZET TECHNOLOGIES"</t>
  </si>
  <si>
    <t>GOLD STARS 707 MCHJ</t>
  </si>
  <si>
    <t>"INTERNATIONAL PAPER"ХК</t>
  </si>
  <si>
    <t>SPECIAL WARRANTY SERVICE MAS`ULIYATI CHEKLANGAN JAMIYAT</t>
  </si>
  <si>
    <t>ООО IRWIN</t>
  </si>
  <si>
    <t>PAIB "Avtoxojaligi"</t>
  </si>
  <si>
    <t>TOSHKENT SHAHAR ELEKTR TARMOQLARI MAS`ULIYATI CHEKLANGAN JAMIYAT</t>
  </si>
  <si>
    <t>Худудий электр тармоклари АЖ</t>
  </si>
  <si>
    <t>СП JUST WATERS</t>
  </si>
  <si>
    <t>СП "TASHKEI INTERNATIONAL"ООО</t>
  </si>
  <si>
    <t>PROBOOK FAMILY MCHJ</t>
  </si>
  <si>
    <t>SVYAZ SYSTEMS MCHJ</t>
  </si>
  <si>
    <t>SIFAT BARAKA LEGAND MCHJ</t>
  </si>
  <si>
    <t>ООО GOLD-KEYS</t>
  </si>
  <si>
    <t>OLIMPIAKOS LIDER</t>
  </si>
  <si>
    <t>IKLIM SHOP MCHJ</t>
  </si>
  <si>
    <t>YTT MAHMUDOV MURODJON SHUHRAT O'G'LI</t>
  </si>
  <si>
    <t>Ежемесячная абонентская плата за использование Единой межведомственной электронной системы исполнительской дисциплины ?Ijro.gov.uz?</t>
  </si>
  <si>
    <t>Ягона етказиб берувчи</t>
  </si>
  <si>
    <t>Услуга по холодному водоснабжению, Услуга канализации</t>
  </si>
  <si>
    <t>куб. Метр</t>
  </si>
  <si>
    <t>Гкалл</t>
  </si>
  <si>
    <t>Энергия тепловая, отпущенная котельными</t>
  </si>
  <si>
    <t>литр</t>
  </si>
  <si>
    <t>Тўғридан тўғри (ЗРУ-684, абз. 3, ПП- 3953. пункт 22)</t>
  </si>
  <si>
    <t>Бензин автомобильный</t>
  </si>
  <si>
    <t>Услуга по круглосуточной поддержке телефонной линии</t>
  </si>
  <si>
    <t>Услуга по широкополосному доступу к информационно-коммуникационной сети Интернет по проводным сетям</t>
  </si>
  <si>
    <t>Услуга по техническому обслуживанию лифтов</t>
  </si>
  <si>
    <t>Почтовая марка</t>
  </si>
  <si>
    <t>Услуга оказание охранных услуг на договорной основе юридическим лицам</t>
  </si>
  <si>
    <t>Услуга по проектированию и разработке информационных технологий для сетей и систем</t>
  </si>
  <si>
    <t>Услуга по техническому обслуживанию, сопровождению программного обеспечения</t>
  </si>
  <si>
    <t>Чистоль</t>
  </si>
  <si>
    <t>Драйвер светодиодный</t>
  </si>
  <si>
    <t xml:space="preserve"> Сахарный песок</t>
  </si>
  <si>
    <t>кг</t>
  </si>
  <si>
    <t xml:space="preserve"> Половая тряпка</t>
  </si>
  <si>
    <t>м</t>
  </si>
  <si>
    <t>Услуга по вывозу мусора</t>
  </si>
  <si>
    <t>Тўғридан тўғри (ЗРУ-684, Ст 71 абз-7)</t>
  </si>
  <si>
    <t>м^3</t>
  </si>
  <si>
    <t xml:space="preserve"> Кофе растворимый</t>
  </si>
  <si>
    <t>Полотенце бумажное</t>
  </si>
  <si>
    <t>упак</t>
  </si>
  <si>
    <t>Услуга по текущему ремонту транспортных средств</t>
  </si>
  <si>
    <t xml:space="preserve"> Гипохлориты</t>
  </si>
  <si>
    <t xml:space="preserve"> Аренда транспортных средств</t>
  </si>
  <si>
    <t xml:space="preserve"> Услуга по передаче электроэнергии</t>
  </si>
  <si>
    <t>кВт.ч</t>
  </si>
  <si>
    <t>Тўғридан тўғри (ЗРУ-684 ,Cn-71, абз -7)</t>
  </si>
  <si>
    <t>Тўғридан тўғри (ЗРУ-684, абз. 3, ПП- 3953. пункт 25)</t>
  </si>
  <si>
    <t xml:space="preserve"> Вода питьевая упакованная</t>
  </si>
  <si>
    <t>Многофункциональное устройство (МФУ)</t>
  </si>
  <si>
    <t>Терминал IP телефонии</t>
  </si>
  <si>
    <t xml:space="preserve"> Терминал IP телефонии</t>
  </si>
  <si>
    <t>Телевизор</t>
  </si>
  <si>
    <t>Сейф металлический</t>
  </si>
  <si>
    <t>Холодильник бытовой</t>
  </si>
  <si>
    <t>Вентилятор центробежный</t>
  </si>
  <si>
    <t>АО "UZBEKISTAN AIRWAYS"</t>
  </si>
  <si>
    <t xml:space="preserve"> Авиабилет</t>
  </si>
  <si>
    <t>MEHMON MEROS MAS`ULIYATI CHEKLANGAN JAMIYAT</t>
  </si>
  <si>
    <t>3/Б</t>
  </si>
  <si>
    <t>Услуга по организации обеда</t>
  </si>
  <si>
    <t>КО ОАО "Узбекистон"</t>
  </si>
  <si>
    <t>32/АК</t>
  </si>
  <si>
    <t>40/АК</t>
  </si>
  <si>
    <t xml:space="preserve"> ANVAR BIZNES SERVIS МЧЖ</t>
  </si>
  <si>
    <t xml:space="preserve"> Сувениры с национальном орнаментом с нанесённым логотипом</t>
  </si>
  <si>
    <t>Услуга по организации горячего питания</t>
  </si>
  <si>
    <t>INTER PRIME STEP MAS`ULIYATI CHEKLANGAN JAMIYAT</t>
  </si>
  <si>
    <t>1-д/с 09/24</t>
  </si>
  <si>
    <t xml:space="preserve">47/АК </t>
  </si>
  <si>
    <t>51/АК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</si>
</sst>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\ _с_ў_м_-;\-* #,##0\ _с_ў_м_-;_-* &quot;-&quot;\ _с_ў_м_-;_-@_-"/>
    <numFmt numFmtId="165" formatCode="#,##0.0_ ;[Red]\-#,##0.0\ "/>
    <numFmt numFmtId="166" formatCode="_-* #,##0.00_р_._-;\-* #,##0.00_р_._-;_-* &quot;-&quot;??_р_._-;_-@_-"/>
    <numFmt numFmtId="167" formatCode="_-* #,##0.00\ _р_._-;\-* #,##0.00\ _р_._-;_-* &quot;-&quot;??\ _р_._-;_-@_-"/>
    <numFmt numFmtId="168" formatCode="_-* #,##0.0_р_._-;\-* #,##0.0_р_._-;_-* &quot;-&quot;??_р_._-;_-@_-"/>
    <numFmt numFmtId="169" formatCode="_-* #,##0.000\ _с_ў_м_-;\-* #,##0.000\ _с_ў_м_-;_-* &quot;-&quot;\ _с_ў_м_-;_-@_-"/>
  </numFmts>
  <fonts count="29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name val="Arial Cyr"/>
      <family val="2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i/>
      <u/>
      <sz val="12"/>
      <color theme="1"/>
      <name val="Times New Roman"/>
      <family val="1"/>
      <charset val="204"/>
    </font>
    <font>
      <sz val="11"/>
      <name val="Times New Roman"/>
      <family val="1"/>
    </font>
    <font>
      <sz val="9"/>
      <color rgb="FF212529"/>
      <name val="Golos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2" fillId="0" borderId="0"/>
    <xf numFmtId="43" fontId="19" fillId="0" borderId="0" applyFont="0" applyFill="0" applyBorder="0" applyAlignment="0" applyProtection="0"/>
    <xf numFmtId="0" fontId="24" fillId="0" borderId="0"/>
    <xf numFmtId="0" fontId="25" fillId="0" borderId="0"/>
    <xf numFmtId="167" fontId="24" fillId="0" borderId="0"/>
    <xf numFmtId="168" fontId="24" fillId="0" borderId="0"/>
    <xf numFmtId="166" fontId="24" fillId="0" borderId="0"/>
    <xf numFmtId="164" fontId="19" fillId="0" borderId="0" applyFont="0" applyFill="0" applyBorder="0" applyAlignment="0" applyProtection="0"/>
  </cellStyleXfs>
  <cellXfs count="167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3" fontId="10" fillId="0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left" vertical="center"/>
    </xf>
    <xf numFmtId="165" fontId="17" fillId="0" borderId="13" xfId="0" applyNumberFormat="1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2" fillId="0" borderId="14" xfId="0" applyNumberFormat="1" applyFont="1" applyBorder="1" applyAlignment="1">
      <alignment horizontal="left" vertical="center" wrapText="1" inden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2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Alignment="1">
      <alignment horizontal="left" vertical="center" wrapText="1"/>
    </xf>
    <xf numFmtId="3" fontId="5" fillId="0" borderId="5" xfId="0" applyNumberFormat="1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0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4" fillId="0" borderId="0" xfId="0" applyNumberFormat="1" applyFont="1" applyFill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10" fillId="0" borderId="0" xfId="0" applyNumberFormat="1" applyFont="1" applyFill="1" applyAlignment="1">
      <alignment horizontal="left" vertical="center" wrapText="1" indent="1"/>
    </xf>
    <xf numFmtId="3" fontId="13" fillId="0" borderId="2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3" fontId="5" fillId="3" borderId="0" xfId="0" applyNumberFormat="1" applyFont="1" applyFill="1" applyAlignment="1">
      <alignment horizontal="left" vertical="top" wrapText="1"/>
    </xf>
    <xf numFmtId="3" fontId="5" fillId="3" borderId="0" xfId="0" applyNumberFormat="1" applyFont="1" applyFill="1" applyAlignment="1">
      <alignment horizontal="center" vertical="top" wrapText="1"/>
    </xf>
    <xf numFmtId="3" fontId="5" fillId="3" borderId="0" xfId="0" applyNumberFormat="1" applyFont="1" applyFill="1" applyAlignment="1">
      <alignment horizontal="center" vertical="top" wrapText="1"/>
    </xf>
    <xf numFmtId="3" fontId="2" fillId="3" borderId="0" xfId="0" applyNumberFormat="1" applyFont="1" applyFill="1" applyAlignment="1">
      <alignment horizontal="center" vertical="center" wrapText="1"/>
    </xf>
    <xf numFmtId="169" fontId="2" fillId="3" borderId="0" xfId="8" applyNumberFormat="1" applyFont="1" applyFill="1" applyAlignment="1">
      <alignment horizontal="center" vertical="center" wrapText="1"/>
    </xf>
    <xf numFmtId="4" fontId="2" fillId="3" borderId="0" xfId="0" applyNumberFormat="1" applyFont="1" applyFill="1" applyAlignment="1">
      <alignment horizontal="left" vertical="top" wrapText="1"/>
    </xf>
    <xf numFmtId="3" fontId="2" fillId="3" borderId="0" xfId="0" applyNumberFormat="1" applyFont="1" applyFill="1" applyAlignment="1">
      <alignment horizontal="left" vertical="top" wrapText="1"/>
    </xf>
    <xf numFmtId="0" fontId="9" fillId="3" borderId="0" xfId="0" applyFont="1" applyFill="1" applyAlignment="1">
      <alignment horizontal="center"/>
    </xf>
    <xf numFmtId="3" fontId="4" fillId="3" borderId="0" xfId="0" applyNumberFormat="1" applyFont="1" applyFill="1" applyAlignment="1">
      <alignment horizontal="center" vertical="center" wrapText="1"/>
    </xf>
    <xf numFmtId="3" fontId="4" fillId="3" borderId="0" xfId="0" applyNumberFormat="1" applyFont="1" applyFill="1" applyAlignment="1">
      <alignment vertical="top" wrapText="1"/>
    </xf>
    <xf numFmtId="3" fontId="1" fillId="3" borderId="0" xfId="0" applyNumberFormat="1" applyFont="1" applyFill="1" applyAlignment="1">
      <alignment horizontal="center" vertical="center" wrapText="1"/>
    </xf>
    <xf numFmtId="3" fontId="1" fillId="3" borderId="0" xfId="0" applyNumberFormat="1" applyFont="1" applyFill="1" applyAlignment="1">
      <alignment vertical="top" wrapText="1"/>
    </xf>
    <xf numFmtId="3" fontId="2" fillId="3" borderId="0" xfId="0" applyNumberFormat="1" applyFont="1" applyFill="1" applyAlignment="1">
      <alignment horizontal="center" vertical="top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13" fillId="3" borderId="10" xfId="0" applyNumberFormat="1" applyFont="1" applyFill="1" applyBorder="1" applyAlignment="1">
      <alignment horizontal="center" vertical="center" wrapText="1"/>
    </xf>
    <xf numFmtId="3" fontId="13" fillId="3" borderId="11" xfId="0" applyNumberFormat="1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Alignment="1">
      <alignment horizontal="left" vertical="top" wrapText="1"/>
    </xf>
    <xf numFmtId="3" fontId="2" fillId="3" borderId="0" xfId="0" applyNumberFormat="1" applyFont="1" applyFill="1" applyAlignment="1">
      <alignment horizontal="left" vertical="center" wrapText="1"/>
    </xf>
    <xf numFmtId="3" fontId="13" fillId="3" borderId="12" xfId="0" applyNumberFormat="1" applyFont="1" applyFill="1" applyBorder="1" applyAlignment="1">
      <alignment horizontal="center" vertical="center" wrapText="1"/>
    </xf>
    <xf numFmtId="3" fontId="13" fillId="3" borderId="13" xfId="0" applyNumberFormat="1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3" fontId="23" fillId="3" borderId="1" xfId="0" applyNumberFormat="1" applyFont="1" applyFill="1" applyBorder="1" applyAlignment="1">
      <alignment horizontal="center" vertical="center" wrapText="1"/>
    </xf>
    <xf numFmtId="1" fontId="27" fillId="3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vertical="center"/>
    </xf>
    <xf numFmtId="0" fontId="27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8" fillId="3" borderId="0" xfId="0" applyFont="1" applyFill="1"/>
    <xf numFmtId="3" fontId="2" fillId="3" borderId="1" xfId="0" applyNumberFormat="1" applyFont="1" applyFill="1" applyBorder="1" applyAlignment="1">
      <alignment horizontal="left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left" vertical="center" wrapText="1"/>
    </xf>
    <xf numFmtId="3" fontId="23" fillId="3" borderId="2" xfId="0" applyNumberFormat="1" applyFont="1" applyFill="1" applyBorder="1" applyAlignment="1">
      <alignment horizontal="center" vertical="center" wrapText="1"/>
    </xf>
    <xf numFmtId="1" fontId="27" fillId="3" borderId="2" xfId="0" applyNumberFormat="1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vertical="center"/>
    </xf>
    <xf numFmtId="0" fontId="27" fillId="3" borderId="2" xfId="0" applyFont="1" applyFill="1" applyBorder="1" applyAlignment="1">
      <alignment vertical="center" wrapText="1"/>
    </xf>
    <xf numFmtId="1" fontId="27" fillId="3" borderId="1" xfId="0" applyNumberFormat="1" applyFont="1" applyFill="1" applyBorder="1" applyAlignment="1">
      <alignment vertical="center"/>
    </xf>
    <xf numFmtId="3" fontId="27" fillId="3" borderId="1" xfId="0" applyNumberFormat="1" applyFont="1" applyFill="1" applyBorder="1" applyAlignment="1">
      <alignment vertical="center"/>
    </xf>
    <xf numFmtId="3" fontId="23" fillId="3" borderId="1" xfId="0" applyNumberFormat="1" applyFont="1" applyFill="1" applyBorder="1" applyAlignment="1">
      <alignment horizontal="left" vertical="center" wrapText="1"/>
    </xf>
    <xf numFmtId="4" fontId="27" fillId="3" borderId="1" xfId="0" applyNumberFormat="1" applyFont="1" applyFill="1" applyBorder="1" applyAlignment="1">
      <alignment vertical="center"/>
    </xf>
    <xf numFmtId="3" fontId="27" fillId="3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left" vertical="center"/>
    </xf>
    <xf numFmtId="0" fontId="27" fillId="3" borderId="2" xfId="0" applyFont="1" applyFill="1" applyBorder="1" applyAlignment="1">
      <alignment horizontal="left" vertical="center"/>
    </xf>
    <xf numFmtId="3" fontId="5" fillId="3" borderId="1" xfId="0" applyNumberFormat="1" applyFont="1" applyFill="1" applyBorder="1" applyAlignment="1">
      <alignment horizontal="left" vertical="top" wrapText="1"/>
    </xf>
    <xf numFmtId="3" fontId="5" fillId="3" borderId="1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3" fontId="10" fillId="3" borderId="0" xfId="0" applyNumberFormat="1" applyFont="1" applyFill="1" applyAlignment="1">
      <alignment horizontal="left" vertical="center" wrapText="1"/>
    </xf>
  </cellXfs>
  <cellStyles count="9">
    <cellStyle name="Обычный" xfId="0" builtinId="0"/>
    <cellStyle name="Обычный 2" xfId="3" xr:uid="{00000000-0005-0000-0000-000001000000}"/>
    <cellStyle name="Обычный 4" xfId="1" xr:uid="{00000000-0005-0000-0000-000002000000}"/>
    <cellStyle name="Обычный 4 2" xfId="4" xr:uid="{00000000-0005-0000-0000-000003000000}"/>
    <cellStyle name="Финансовый [0]" xfId="8" builtinId="6"/>
    <cellStyle name="Финансовый 2" xfId="2" xr:uid="{00000000-0005-0000-0000-000005000000}"/>
    <cellStyle name="Финансовый 3" xfId="5" xr:uid="{00000000-0005-0000-0000-000006000000}"/>
    <cellStyle name="Финансовый 4" xfId="6" xr:uid="{00000000-0005-0000-0000-000007000000}"/>
    <cellStyle name="Финансовый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.hasonov/Downloads/UZASBO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.hasonov/Downloads/UZASBO%20-%202022-04-27T110639.73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ок и поступления"/>
      <sheetName val="Кассовые расходы"/>
      <sheetName val="Фактические расходы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БИТОРСКАЯ"/>
      <sheetName val="КРЕДИТОРСКАЯ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D15"/>
  <sheetViews>
    <sheetView tabSelected="1"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A6" sqref="A6:G6"/>
    </sheetView>
  </sheetViews>
  <sheetFormatPr defaultColWidth="9.140625" defaultRowHeight="18.75"/>
  <cols>
    <col min="1" max="1" width="6.7109375" style="5" customWidth="1"/>
    <col min="2" max="2" width="53.140625" style="5" customWidth="1"/>
    <col min="3" max="3" width="20.7109375" style="5" customWidth="1"/>
    <col min="4" max="4" width="22.5703125" style="5" customWidth="1"/>
    <col min="5" max="6" width="20.7109375" style="5" customWidth="1"/>
    <col min="7" max="7" width="32.85546875" style="5" customWidth="1"/>
    <col min="8" max="18" width="15.7109375" style="5" customWidth="1"/>
    <col min="19" max="30" width="9.140625" style="5"/>
    <col min="31" max="16384" width="9.140625" style="7"/>
  </cols>
  <sheetData>
    <row r="1" spans="1:30" ht="75" customHeight="1">
      <c r="F1" s="77" t="s">
        <v>74</v>
      </c>
      <c r="G1" s="78"/>
    </row>
    <row r="2" spans="1:30">
      <c r="F2" s="79"/>
      <c r="G2" s="79"/>
    </row>
    <row r="3" spans="1:30" ht="4.5" customHeight="1">
      <c r="F3" s="79"/>
      <c r="G3" s="79"/>
    </row>
    <row r="4" spans="1:30">
      <c r="F4" s="79"/>
      <c r="G4" s="79"/>
    </row>
    <row r="5" spans="1:30" ht="3.75" customHeight="1"/>
    <row r="6" spans="1:30" ht="57.6" customHeight="1">
      <c r="A6" s="82" t="s">
        <v>112</v>
      </c>
      <c r="B6" s="82"/>
      <c r="C6" s="82"/>
      <c r="D6" s="82"/>
      <c r="E6" s="82"/>
      <c r="F6" s="82"/>
      <c r="G6" s="82"/>
    </row>
    <row r="7" spans="1:30">
      <c r="A7" s="83" t="s">
        <v>81</v>
      </c>
      <c r="B7" s="83"/>
      <c r="C7" s="83"/>
      <c r="D7" s="83"/>
      <c r="E7" s="83"/>
      <c r="F7" s="83"/>
      <c r="G7" s="83"/>
    </row>
    <row r="8" spans="1:30">
      <c r="G8" s="8"/>
    </row>
    <row r="9" spans="1:30" ht="32.450000000000003" customHeight="1">
      <c r="A9" s="84" t="s">
        <v>13</v>
      </c>
      <c r="B9" s="84" t="s">
        <v>6</v>
      </c>
      <c r="C9" s="84" t="s">
        <v>0</v>
      </c>
      <c r="D9" s="84"/>
      <c r="E9" s="84"/>
      <c r="F9" s="84"/>
      <c r="G9" s="84"/>
      <c r="H9" s="9"/>
      <c r="I9" s="9"/>
      <c r="J9" s="9"/>
      <c r="K9" s="9"/>
    </row>
    <row r="10" spans="1:30">
      <c r="A10" s="84"/>
      <c r="B10" s="84"/>
      <c r="C10" s="84" t="s">
        <v>5</v>
      </c>
      <c r="D10" s="84" t="s">
        <v>1</v>
      </c>
      <c r="E10" s="84"/>
      <c r="F10" s="84"/>
      <c r="G10" s="84"/>
    </row>
    <row r="11" spans="1:30" ht="112.5">
      <c r="A11" s="84"/>
      <c r="B11" s="84"/>
      <c r="C11" s="84"/>
      <c r="D11" s="6" t="s">
        <v>2</v>
      </c>
      <c r="E11" s="57" t="s">
        <v>79</v>
      </c>
      <c r="F11" s="6" t="s">
        <v>3</v>
      </c>
      <c r="G11" s="6" t="s">
        <v>4</v>
      </c>
    </row>
    <row r="12" spans="1:30" ht="37.5">
      <c r="A12" s="15">
        <v>1</v>
      </c>
      <c r="B12" s="70" t="s">
        <v>102</v>
      </c>
      <c r="C12" s="20">
        <f>SUM(D12:G12)</f>
        <v>10887671015.119999</v>
      </c>
      <c r="D12" s="15">
        <v>6353494672</v>
      </c>
      <c r="E12" s="15">
        <v>1579749155</v>
      </c>
      <c r="F12" s="15">
        <f>'3-илова'!E8+'3-илова'!E11+'3-илова'!E13+'3-илова'!E14+'3-илова'!E17</f>
        <v>2954427188.1199999</v>
      </c>
      <c r="G12" s="15">
        <v>0</v>
      </c>
    </row>
    <row r="13" spans="1:30" ht="37.5">
      <c r="A13" s="15">
        <v>2</v>
      </c>
      <c r="B13" s="70" t="s">
        <v>103</v>
      </c>
      <c r="C13" s="20">
        <f>SUM(D13:G13)</f>
        <v>592467143</v>
      </c>
      <c r="D13" s="15"/>
      <c r="E13" s="15"/>
      <c r="F13" s="15">
        <f>'3-илова'!E9+'3-илова'!E15+'3-илова'!E18</f>
        <v>592467143</v>
      </c>
      <c r="G13" s="15">
        <v>0</v>
      </c>
    </row>
    <row r="14" spans="1:30" s="14" customFormat="1" ht="28.5" customHeight="1">
      <c r="A14" s="80" t="s">
        <v>21</v>
      </c>
      <c r="B14" s="81"/>
      <c r="C14" s="12">
        <f>SUM(C12:C13)</f>
        <v>11480138158.119999</v>
      </c>
      <c r="D14" s="12">
        <f>SUM(D12:D13)</f>
        <v>6353494672</v>
      </c>
      <c r="E14" s="57">
        <f>SUM(E12:E13)</f>
        <v>1579749155</v>
      </c>
      <c r="F14" s="12">
        <f>SUM(F12:F13)</f>
        <v>3546894331.1199999</v>
      </c>
      <c r="G14" s="44">
        <f t="shared" ref="C14:G14" si="0">SUM(G12:G13)</f>
        <v>0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>
      <c r="B15" s="65" t="s">
        <v>80</v>
      </c>
    </row>
  </sheetData>
  <mergeCells count="12">
    <mergeCell ref="F1:G1"/>
    <mergeCell ref="F2:G2"/>
    <mergeCell ref="F3:G3"/>
    <mergeCell ref="F4:G4"/>
    <mergeCell ref="A14:B14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3"/>
  <sheetViews>
    <sheetView view="pageBreakPreview" zoomScale="85" zoomScaleNormal="85" zoomScaleSheetLayoutView="85" workbookViewId="0">
      <pane xSplit="4" ySplit="4" topLeftCell="E5" activePane="bottomRight" state="frozen"/>
      <selection activeCell="F9" sqref="F9"/>
      <selection pane="topRight" activeCell="F9" sqref="F9"/>
      <selection pane="bottomLeft" activeCell="F9" sqref="F9"/>
      <selection pane="bottomRight" activeCell="A3" sqref="A3:J3"/>
    </sheetView>
  </sheetViews>
  <sheetFormatPr defaultColWidth="9.140625" defaultRowHeight="18.75"/>
  <cols>
    <col min="1" max="1" width="8.140625" style="21" customWidth="1"/>
    <col min="2" max="2" width="15.28515625" style="23" customWidth="1"/>
    <col min="3" max="3" width="15.7109375" style="23" customWidth="1"/>
    <col min="4" max="4" width="19.85546875" style="21" customWidth="1"/>
    <col min="5" max="5" width="24.85546875" style="23" customWidth="1"/>
    <col min="6" max="8" width="15.7109375" style="23" customWidth="1"/>
    <col min="9" max="9" width="20.5703125" style="23" customWidth="1"/>
    <col min="10" max="10" width="17.5703125" style="23" customWidth="1"/>
    <col min="11" max="12" width="18.140625" style="23" customWidth="1"/>
    <col min="13" max="13" width="16.7109375" style="21" customWidth="1"/>
    <col min="14" max="16" width="15.7109375" style="21" customWidth="1"/>
    <col min="17" max="20" width="18.7109375" style="21" customWidth="1"/>
    <col min="21" max="26" width="15.7109375" style="21" customWidth="1"/>
    <col min="27" max="16384" width="9.140625" style="21"/>
  </cols>
  <sheetData>
    <row r="1" spans="1:16" ht="93" customHeight="1">
      <c r="G1" s="85" t="s">
        <v>75</v>
      </c>
      <c r="H1" s="85"/>
      <c r="I1" s="85"/>
      <c r="J1" s="85"/>
      <c r="K1" s="87"/>
      <c r="L1" s="87"/>
    </row>
    <row r="2" spans="1:16">
      <c r="K2" s="87"/>
      <c r="L2" s="87"/>
    </row>
    <row r="3" spans="1:16" ht="78.75" customHeight="1">
      <c r="A3" s="93" t="s">
        <v>113</v>
      </c>
      <c r="B3" s="93"/>
      <c r="C3" s="93"/>
      <c r="D3" s="93"/>
      <c r="E3" s="93"/>
      <c r="F3" s="93"/>
      <c r="G3" s="93"/>
      <c r="H3" s="93"/>
      <c r="I3" s="93"/>
      <c r="J3" s="93"/>
      <c r="K3" s="27"/>
      <c r="L3" s="27"/>
      <c r="M3" s="22"/>
      <c r="N3" s="22"/>
      <c r="O3" s="22"/>
      <c r="P3" s="22"/>
    </row>
    <row r="4" spans="1:16">
      <c r="J4" s="24"/>
      <c r="L4" s="21"/>
    </row>
    <row r="5" spans="1:16" ht="39.75" customHeight="1">
      <c r="A5" s="90" t="s">
        <v>13</v>
      </c>
      <c r="B5" s="88" t="s">
        <v>48</v>
      </c>
      <c r="C5" s="88" t="s">
        <v>49</v>
      </c>
      <c r="D5" s="88" t="s">
        <v>50</v>
      </c>
      <c r="E5" s="88" t="s">
        <v>51</v>
      </c>
      <c r="F5" s="92" t="s">
        <v>53</v>
      </c>
      <c r="G5" s="92"/>
      <c r="H5" s="88" t="s">
        <v>60</v>
      </c>
      <c r="I5" s="88" t="s">
        <v>61</v>
      </c>
      <c r="J5" s="88" t="s">
        <v>69</v>
      </c>
      <c r="L5" s="24"/>
    </row>
    <row r="6" spans="1:16" ht="159.75" customHeight="1">
      <c r="A6" s="91"/>
      <c r="B6" s="89"/>
      <c r="C6" s="89"/>
      <c r="D6" s="89"/>
      <c r="E6" s="89"/>
      <c r="F6" s="51" t="s">
        <v>59</v>
      </c>
      <c r="G6" s="51" t="s">
        <v>62</v>
      </c>
      <c r="H6" s="89"/>
      <c r="I6" s="89"/>
      <c r="J6" s="89"/>
      <c r="L6" s="24"/>
    </row>
    <row r="7" spans="1:16" ht="36.75" customHeight="1">
      <c r="A7" s="55">
        <v>1</v>
      </c>
      <c r="B7" s="66" t="s">
        <v>82</v>
      </c>
      <c r="C7" s="53"/>
      <c r="D7" s="54"/>
      <c r="E7" s="53"/>
      <c r="F7" s="53"/>
      <c r="G7" s="53"/>
      <c r="H7" s="53"/>
      <c r="I7" s="53"/>
      <c r="J7" s="53"/>
      <c r="L7" s="24"/>
    </row>
    <row r="8" spans="1:16" ht="36.75" customHeight="1">
      <c r="A8" s="55">
        <v>2</v>
      </c>
      <c r="B8" s="53"/>
      <c r="C8" s="53"/>
      <c r="D8" s="53"/>
      <c r="E8" s="53"/>
      <c r="F8" s="53"/>
      <c r="G8" s="53"/>
      <c r="H8" s="53"/>
      <c r="I8" s="53"/>
      <c r="J8" s="53"/>
      <c r="L8" s="24"/>
    </row>
    <row r="9" spans="1:16" ht="36.75" customHeight="1">
      <c r="A9" s="55">
        <v>3</v>
      </c>
      <c r="B9" s="53"/>
      <c r="C9" s="53"/>
      <c r="D9" s="53"/>
      <c r="E9" s="53"/>
      <c r="F9" s="53"/>
      <c r="G9" s="53"/>
      <c r="H9" s="53"/>
      <c r="I9" s="53"/>
      <c r="J9" s="53"/>
      <c r="L9" s="24"/>
    </row>
    <row r="10" spans="1:16" ht="36.75" customHeight="1">
      <c r="A10" s="55">
        <v>4</v>
      </c>
      <c r="B10" s="53"/>
      <c r="C10" s="53"/>
      <c r="D10" s="54"/>
      <c r="E10" s="53"/>
      <c r="F10" s="53"/>
      <c r="G10" s="53"/>
      <c r="H10" s="53"/>
      <c r="I10" s="53"/>
      <c r="J10" s="53"/>
      <c r="L10" s="24"/>
    </row>
    <row r="11" spans="1:16">
      <c r="L11" s="24"/>
    </row>
    <row r="12" spans="1:16" ht="4.5" customHeight="1">
      <c r="L12" s="24"/>
    </row>
    <row r="13" spans="1:16" ht="66.75" customHeight="1">
      <c r="A13" s="86" t="s">
        <v>70</v>
      </c>
      <c r="B13" s="86"/>
      <c r="C13" s="86"/>
      <c r="D13" s="86"/>
      <c r="E13" s="86"/>
      <c r="F13" s="86"/>
      <c r="G13" s="86"/>
      <c r="H13" s="86"/>
      <c r="I13" s="86"/>
      <c r="J13" s="86"/>
      <c r="K13" s="41"/>
      <c r="L13" s="41"/>
    </row>
  </sheetData>
  <mergeCells count="14">
    <mergeCell ref="G1:J1"/>
    <mergeCell ref="A13:J13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pageSetUpPr fitToPage="1"/>
  </sheetPr>
  <dimension ref="A1:F34"/>
  <sheetViews>
    <sheetView zoomScaleNormal="100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C15" sqref="C15"/>
    </sheetView>
  </sheetViews>
  <sheetFormatPr defaultColWidth="9.140625" defaultRowHeight="15.75"/>
  <cols>
    <col min="1" max="1" width="8.7109375" style="1" customWidth="1"/>
    <col min="2" max="2" width="13.140625" style="4" customWidth="1"/>
    <col min="3" max="3" width="47.42578125" style="4" customWidth="1"/>
    <col min="4" max="5" width="24.140625" style="4" customWidth="1"/>
    <col min="6" max="6" width="34.85546875" style="1" customWidth="1"/>
    <col min="7" max="16384" width="9.140625" style="2"/>
  </cols>
  <sheetData>
    <row r="1" spans="1:6" ht="89.25" customHeight="1">
      <c r="E1" s="94" t="s">
        <v>73</v>
      </c>
      <c r="F1" s="94"/>
    </row>
    <row r="2" spans="1:6">
      <c r="A2" s="4"/>
      <c r="F2" s="56"/>
    </row>
    <row r="3" spans="1:6" ht="60.75" customHeight="1">
      <c r="A3" s="97" t="s">
        <v>114</v>
      </c>
      <c r="B3" s="97"/>
      <c r="C3" s="97"/>
      <c r="D3" s="97"/>
      <c r="E3" s="97"/>
      <c r="F3" s="97"/>
    </row>
    <row r="4" spans="1:6" ht="17.45" customHeight="1">
      <c r="F4" s="11"/>
    </row>
    <row r="5" spans="1:6" ht="29.25" customHeight="1">
      <c r="A5" s="95" t="s">
        <v>13</v>
      </c>
      <c r="B5" s="95" t="s">
        <v>14</v>
      </c>
      <c r="C5" s="95" t="s">
        <v>54</v>
      </c>
      <c r="D5" s="100" t="s">
        <v>15</v>
      </c>
      <c r="E5" s="100"/>
      <c r="F5" s="95" t="s">
        <v>41</v>
      </c>
    </row>
    <row r="6" spans="1:6" ht="35.25" customHeight="1">
      <c r="A6" s="96"/>
      <c r="B6" s="96"/>
      <c r="C6" s="96"/>
      <c r="D6" s="16" t="s">
        <v>16</v>
      </c>
      <c r="E6" s="16" t="s">
        <v>17</v>
      </c>
      <c r="F6" s="96"/>
    </row>
    <row r="7" spans="1:6" ht="20.25" customHeight="1">
      <c r="A7" s="98">
        <v>1</v>
      </c>
      <c r="B7" s="71" t="s">
        <v>18</v>
      </c>
      <c r="C7" s="59" t="s">
        <v>56</v>
      </c>
      <c r="D7" s="17">
        <v>0</v>
      </c>
      <c r="E7" s="17">
        <v>0</v>
      </c>
      <c r="F7" s="17">
        <v>0</v>
      </c>
    </row>
    <row r="8" spans="1:6" ht="30">
      <c r="A8" s="99"/>
      <c r="B8" s="72" t="s">
        <v>18</v>
      </c>
      <c r="C8" s="60" t="s">
        <v>57</v>
      </c>
      <c r="D8" s="46">
        <f>+SUMIFS('5-илова'!O:O,'5-илова'!D:D,F:F,'5-илова'!B:B,B:B)</f>
        <v>7</v>
      </c>
      <c r="E8" s="46">
        <f>+SUMIFS('5-илова'!Q:Q,'5-илова'!D:D,F:F,'5-илова'!B:B,B:B)</f>
        <v>4105030</v>
      </c>
      <c r="F8" s="46" t="s">
        <v>86</v>
      </c>
    </row>
    <row r="9" spans="1:6" ht="30">
      <c r="A9" s="99"/>
      <c r="B9" s="72" t="s">
        <v>18</v>
      </c>
      <c r="C9" s="60" t="s">
        <v>57</v>
      </c>
      <c r="D9" s="18">
        <f>+SUMIFS('5-илова'!O:O,'5-илова'!D:D,F:F,'5-илова'!B:B,B:B)</f>
        <v>10</v>
      </c>
      <c r="E9" s="46">
        <f>+SUMIFS('5-илова'!Q:Q,'5-илова'!D:D,F:F,'5-илова'!B:B,B:B)</f>
        <v>366425267</v>
      </c>
      <c r="F9" s="18" t="s">
        <v>97</v>
      </c>
    </row>
    <row r="10" spans="1:6" ht="20.25" customHeight="1">
      <c r="A10" s="99"/>
      <c r="B10" s="72" t="s">
        <v>18</v>
      </c>
      <c r="C10" s="60" t="s">
        <v>58</v>
      </c>
      <c r="D10" s="46">
        <f>+SUMIFS('5-илова'!P:P,'5-илова'!D:D,F:F,'5-илова'!B:B,#REF!)</f>
        <v>0</v>
      </c>
      <c r="E10" s="46">
        <f>+SUMIFS('5-илова'!Q:Q,'5-илова'!D:D,F:F,'5-илова'!B:B,#REF!)</f>
        <v>0</v>
      </c>
      <c r="F10" s="46">
        <v>0</v>
      </c>
    </row>
    <row r="11" spans="1:6" ht="20.25" customHeight="1">
      <c r="A11" s="99"/>
      <c r="B11" s="72" t="s">
        <v>18</v>
      </c>
      <c r="C11" s="60" t="s">
        <v>55</v>
      </c>
      <c r="D11" s="18">
        <f>+SUMIFS('5-илова'!R:R,'5-илова'!D:D,F:F,'5-илова'!B:B,B:B)</f>
        <v>8</v>
      </c>
      <c r="E11" s="18">
        <f>+SUMIFS('5-илова'!T:T,'5-илова'!D:D,F:F,'5-илова'!B:B,B:B)</f>
        <v>18887403</v>
      </c>
      <c r="F11" s="18" t="s">
        <v>86</v>
      </c>
    </row>
    <row r="12" spans="1:6" ht="20.25" customHeight="1">
      <c r="A12" s="99"/>
      <c r="B12" s="72" t="s">
        <v>18</v>
      </c>
      <c r="C12" s="60" t="s">
        <v>55</v>
      </c>
      <c r="D12" s="46">
        <f>+SUMIFS('5-илова'!R:R,'5-илова'!D:D,F:F,'5-илова'!B:B,B:B)</f>
        <v>0</v>
      </c>
      <c r="E12" s="46">
        <f>+SUMIFS('5-илова'!T:T,'5-илова'!D:D,F:F,'5-илова'!B:B,B:B)</f>
        <v>0</v>
      </c>
      <c r="F12" s="46" t="s">
        <v>97</v>
      </c>
    </row>
    <row r="13" spans="1:6" ht="20.25" customHeight="1">
      <c r="A13" s="98">
        <f>+A7+1</f>
        <v>2</v>
      </c>
      <c r="B13" s="71" t="s">
        <v>19</v>
      </c>
      <c r="C13" s="59" t="s">
        <v>56</v>
      </c>
      <c r="D13" s="17">
        <v>0</v>
      </c>
      <c r="E13" s="17">
        <v>158563420</v>
      </c>
      <c r="F13" s="46" t="s">
        <v>86</v>
      </c>
    </row>
    <row r="14" spans="1:6" ht="30">
      <c r="A14" s="99"/>
      <c r="B14" s="72" t="s">
        <v>19</v>
      </c>
      <c r="C14" s="60" t="s">
        <v>57</v>
      </c>
      <c r="D14" s="46">
        <f>+SUMIFS('5-илова'!O:O,'5-илова'!D:D,F:F,'5-илова'!B:B,B:B)</f>
        <v>14</v>
      </c>
      <c r="E14" s="46">
        <f>+SUMIFS('5-илова'!Q:Q,'5-илова'!D:D,F:F,'5-илова'!B:B,B:B)-158563420</f>
        <v>19361840</v>
      </c>
      <c r="F14" s="46" t="s">
        <v>86</v>
      </c>
    </row>
    <row r="15" spans="1:6" ht="30">
      <c r="A15" s="99"/>
      <c r="B15" s="72" t="s">
        <v>19</v>
      </c>
      <c r="C15" s="60" t="s">
        <v>57</v>
      </c>
      <c r="D15" s="46">
        <f>+SUMIFS('5-илова'!O:O,'5-илова'!D:D,F:F,'5-илова'!B:B,B:B)</f>
        <v>9</v>
      </c>
      <c r="E15" s="46">
        <f>+SUMIFS('5-илова'!Q:Q,'5-илова'!D:D,F:F,'5-илова'!B:B,B:B)</f>
        <v>219749076</v>
      </c>
      <c r="F15" s="18" t="s">
        <v>97</v>
      </c>
    </row>
    <row r="16" spans="1:6" ht="20.25" customHeight="1">
      <c r="A16" s="99"/>
      <c r="B16" s="72" t="s">
        <v>19</v>
      </c>
      <c r="C16" s="62" t="s">
        <v>58</v>
      </c>
      <c r="D16" s="46">
        <f>+SUMIFS('5-илова'!P:P,'5-илова'!D:D,F:F,'5-илова'!B:B,#REF!)</f>
        <v>0</v>
      </c>
      <c r="E16" s="46">
        <f>+SUMIFS('5-илова'!Q:Q,'5-илова'!D:D,F:F,'5-илова'!B:B,#REF!)</f>
        <v>0</v>
      </c>
      <c r="F16" s="58">
        <v>0</v>
      </c>
    </row>
    <row r="17" spans="1:6" s="3" customFormat="1" ht="20.25" customHeight="1">
      <c r="A17" s="99"/>
      <c r="B17" s="72" t="s">
        <v>19</v>
      </c>
      <c r="C17" s="60" t="s">
        <v>55</v>
      </c>
      <c r="D17" s="46">
        <f>+SUMIFS('5-илова'!R:R,'5-илова'!D:D,F:F,'5-илова'!B:B,B:B)</f>
        <v>22</v>
      </c>
      <c r="E17" s="46">
        <f>+SUMIFS('5-илова'!T:T,'5-илова'!D:D,F:F,'5-илова'!B:B,B:B)</f>
        <v>2753509495.1199999</v>
      </c>
      <c r="F17" s="46" t="s">
        <v>86</v>
      </c>
    </row>
    <row r="18" spans="1:6" s="3" customFormat="1" ht="20.25" customHeight="1">
      <c r="A18" s="99"/>
      <c r="B18" s="72" t="s">
        <v>19</v>
      </c>
      <c r="C18" s="61" t="s">
        <v>55</v>
      </c>
      <c r="D18" s="46">
        <f>+SUMIFS('5-илова'!R:R,'5-илова'!D:D,F:F,'5-илова'!B:B,B:B)</f>
        <v>2</v>
      </c>
      <c r="E18" s="46">
        <f>+SUMIFS('5-илова'!T:T,'5-илова'!D:D,F:F,'5-илова'!B:B,B:B)</f>
        <v>6292800</v>
      </c>
      <c r="F18" s="19" t="s">
        <v>97</v>
      </c>
    </row>
    <row r="19" spans="1:6" ht="20.25" customHeight="1">
      <c r="A19" s="98">
        <v>3</v>
      </c>
      <c r="B19" s="71" t="s">
        <v>20</v>
      </c>
      <c r="C19" s="59" t="s">
        <v>56</v>
      </c>
      <c r="D19" s="45">
        <v>0</v>
      </c>
      <c r="E19" s="45">
        <v>0</v>
      </c>
      <c r="F19" s="45">
        <v>0</v>
      </c>
    </row>
    <row r="20" spans="1:6" ht="30">
      <c r="A20" s="99"/>
      <c r="B20" s="72" t="s">
        <v>20</v>
      </c>
      <c r="C20" s="60" t="s">
        <v>57</v>
      </c>
      <c r="D20" s="46">
        <f>+SUMIFS('5-илова'!O:O,'5-илова'!D:D,F:F,'5-илова'!B:B,B:B)</f>
        <v>0</v>
      </c>
      <c r="E20" s="46">
        <f>+SUMIFS('5-илова'!Q:Q,'5-илова'!D:D,F:F,'5-илова'!B:B,B:B)</f>
        <v>0</v>
      </c>
      <c r="F20" s="46" t="s">
        <v>86</v>
      </c>
    </row>
    <row r="21" spans="1:6" ht="30">
      <c r="A21" s="99"/>
      <c r="B21" s="72" t="s">
        <v>20</v>
      </c>
      <c r="C21" s="60" t="s">
        <v>57</v>
      </c>
      <c r="D21" s="46">
        <f>+SUMIFS('5-илова'!O:O,'5-илова'!D:D,F:F,'5-илова'!B:B,B:B)</f>
        <v>0</v>
      </c>
      <c r="E21" s="46">
        <f>+SUMIFS('5-илова'!Q:Q,'5-илова'!D:D,F:F,'5-илова'!B:B,B:B)</f>
        <v>0</v>
      </c>
      <c r="F21" s="46" t="s">
        <v>97</v>
      </c>
    </row>
    <row r="22" spans="1:6" ht="20.25" customHeight="1">
      <c r="A22" s="99"/>
      <c r="B22" s="72" t="s">
        <v>20</v>
      </c>
      <c r="C22" s="60" t="s">
        <v>58</v>
      </c>
      <c r="D22" s="46">
        <f>+SUMIFS('5-илова'!P:P,'5-илова'!D:D,F:F,'5-илова'!B:B,#REF!)</f>
        <v>0</v>
      </c>
      <c r="E22" s="46">
        <f>+SUMIFS('5-илова'!Q:Q,'5-илова'!D:D,F:F,'5-илова'!B:B,#REF!)</f>
        <v>0</v>
      </c>
      <c r="F22" s="46">
        <v>0</v>
      </c>
    </row>
    <row r="23" spans="1:6" ht="20.25" customHeight="1">
      <c r="A23" s="99"/>
      <c r="B23" s="72" t="s">
        <v>20</v>
      </c>
      <c r="C23" s="60" t="s">
        <v>55</v>
      </c>
      <c r="D23" s="46">
        <f>+SUMIFS('5-илова'!R:R,'5-илова'!D:D,F:F,'5-илова'!B:B,B:B)</f>
        <v>0</v>
      </c>
      <c r="E23" s="46">
        <f>+SUMIFS('5-илова'!T:T,'5-илова'!D:D,F:F,'5-илова'!B:B,B:B)</f>
        <v>0</v>
      </c>
      <c r="F23" s="46" t="s">
        <v>86</v>
      </c>
    </row>
    <row r="24" spans="1:6" ht="20.25" customHeight="1">
      <c r="A24" s="102"/>
      <c r="B24" s="73" t="s">
        <v>20</v>
      </c>
      <c r="C24" s="61" t="s">
        <v>55</v>
      </c>
      <c r="D24" s="46">
        <f>+SUMIFS('5-илова'!R:R,'5-илова'!D:D,F:F,'5-илова'!B:B,B:B)</f>
        <v>0</v>
      </c>
      <c r="E24" s="46">
        <f>+SUMIFS('5-илова'!T:T,'5-илова'!D:D,F:F,'5-илова'!B:B,B:B)</f>
        <v>0</v>
      </c>
      <c r="F24" s="19" t="s">
        <v>97</v>
      </c>
    </row>
    <row r="25" spans="1:6" ht="20.25" customHeight="1">
      <c r="A25" s="98">
        <v>4</v>
      </c>
      <c r="B25" s="71" t="s">
        <v>42</v>
      </c>
      <c r="C25" s="59" t="s">
        <v>56</v>
      </c>
      <c r="D25" s="45">
        <v>0</v>
      </c>
      <c r="E25" s="45">
        <v>0</v>
      </c>
      <c r="F25" s="45">
        <v>0</v>
      </c>
    </row>
    <row r="26" spans="1:6" ht="30">
      <c r="A26" s="99"/>
      <c r="B26" s="72" t="s">
        <v>42</v>
      </c>
      <c r="C26" s="60" t="s">
        <v>57</v>
      </c>
      <c r="D26" s="46">
        <f>+SUMIFS('5-илова'!O:O,'5-илова'!D:D,F:F,'5-илова'!B:B,B:B)</f>
        <v>0</v>
      </c>
      <c r="E26" s="46">
        <f>+SUMIFS('5-илова'!Q:Q,'5-илова'!D:D,F:F,'5-илова'!B:B,B:B)</f>
        <v>0</v>
      </c>
      <c r="F26" s="46" t="s">
        <v>86</v>
      </c>
    </row>
    <row r="27" spans="1:6" ht="30">
      <c r="A27" s="99"/>
      <c r="B27" s="72" t="s">
        <v>42</v>
      </c>
      <c r="C27" s="60" t="s">
        <v>57</v>
      </c>
      <c r="D27" s="46">
        <f>+SUMIFS('5-илова'!O:O,'5-илова'!D:D,F:F,'5-илова'!B:B,B:B)</f>
        <v>0</v>
      </c>
      <c r="E27" s="46">
        <f>+SUMIFS('5-илова'!Q:Q,'5-илова'!D:D,F:F,'5-илова'!B:B,B:B)</f>
        <v>0</v>
      </c>
      <c r="F27" s="46" t="s">
        <v>97</v>
      </c>
    </row>
    <row r="28" spans="1:6" ht="20.25" customHeight="1">
      <c r="A28" s="99"/>
      <c r="B28" s="72" t="s">
        <v>42</v>
      </c>
      <c r="C28" s="60" t="s">
        <v>58</v>
      </c>
      <c r="D28" s="46">
        <f>+SUMIFS('5-илова'!P:P,'5-илова'!D:D,F:F,'5-илова'!B:B,#REF!)</f>
        <v>0</v>
      </c>
      <c r="E28" s="46">
        <f>+SUMIFS('5-илова'!Q:Q,'5-илова'!D:D,F:F,'5-илова'!B:B,#REF!)</f>
        <v>0</v>
      </c>
      <c r="F28" s="46">
        <v>0</v>
      </c>
    </row>
    <row r="29" spans="1:6" ht="20.25" customHeight="1">
      <c r="A29" s="99"/>
      <c r="B29" s="72" t="s">
        <v>42</v>
      </c>
      <c r="C29" s="60" t="s">
        <v>55</v>
      </c>
      <c r="D29" s="46">
        <f>+SUMIFS('5-илова'!R:R,'5-илова'!D:D,F:F,'5-илова'!B:B,B:B)</f>
        <v>0</v>
      </c>
      <c r="E29" s="46">
        <f>+SUMIFS('5-илова'!T:T,'5-илова'!D:D,F:F,'5-илова'!B:B,B:B)</f>
        <v>0</v>
      </c>
      <c r="F29" s="46" t="s">
        <v>86</v>
      </c>
    </row>
    <row r="30" spans="1:6" ht="20.25" customHeight="1">
      <c r="A30" s="102"/>
      <c r="B30" s="73" t="s">
        <v>42</v>
      </c>
      <c r="C30" s="61" t="s">
        <v>55</v>
      </c>
      <c r="D30" s="19">
        <f>+SUMIFS('5-илова'!R:R,'5-илова'!D:D,F:F,'5-илова'!B:B,B:B)</f>
        <v>0</v>
      </c>
      <c r="E30" s="19">
        <f>+SUMIFS('5-илова'!T:T,'5-илова'!D:D,F:F,'5-илова'!B:B,B:B)</f>
        <v>0</v>
      </c>
      <c r="F30" s="19" t="s">
        <v>97</v>
      </c>
    </row>
    <row r="31" spans="1:6">
      <c r="D31" s="74"/>
      <c r="E31" s="74"/>
    </row>
    <row r="32" spans="1:6" ht="18.75" customHeight="1">
      <c r="A32" s="101" t="s">
        <v>70</v>
      </c>
      <c r="B32" s="101"/>
      <c r="C32" s="101"/>
      <c r="D32" s="101"/>
      <c r="E32" s="101"/>
      <c r="F32" s="101"/>
    </row>
    <row r="33" spans="1:6">
      <c r="A33" s="101"/>
      <c r="B33" s="101"/>
      <c r="C33" s="101"/>
      <c r="D33" s="101"/>
      <c r="E33" s="101"/>
      <c r="F33" s="101"/>
    </row>
    <row r="34" spans="1:6" ht="31.5" customHeight="1">
      <c r="A34" s="101"/>
      <c r="B34" s="101"/>
      <c r="C34" s="101"/>
      <c r="D34" s="101"/>
      <c r="E34" s="101"/>
      <c r="F34" s="101"/>
    </row>
  </sheetData>
  <mergeCells count="12">
    <mergeCell ref="A13:A18"/>
    <mergeCell ref="D5:E5"/>
    <mergeCell ref="A7:A12"/>
    <mergeCell ref="A32:F34"/>
    <mergeCell ref="A19:A24"/>
    <mergeCell ref="A25:A30"/>
    <mergeCell ref="E1:F1"/>
    <mergeCell ref="F5:F6"/>
    <mergeCell ref="A3:F3"/>
    <mergeCell ref="A5:A6"/>
    <mergeCell ref="B5:B6"/>
    <mergeCell ref="C5:C6"/>
  </mergeCells>
  <printOptions horizontalCentered="1"/>
  <pageMargins left="0.19685039370078741" right="0.19685039370078741" top="0.19685039370078741" bottom="0.19685039370078741" header="0" footer="0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1:O69"/>
  <sheetViews>
    <sheetView zoomScale="85" zoomScaleNormal="85" zoomScaleSheetLayoutView="85" workbookViewId="0">
      <selection activeCell="B70" sqref="B70:M70"/>
    </sheetView>
  </sheetViews>
  <sheetFormatPr defaultColWidth="9.140625" defaultRowHeight="18.75"/>
  <cols>
    <col min="1" max="1" width="9.7109375" style="25" bestFit="1" customWidth="1"/>
    <col min="2" max="2" width="10.7109375" style="28" customWidth="1"/>
    <col min="3" max="3" width="15.28515625" style="25" customWidth="1"/>
    <col min="4" max="5" width="19.85546875" style="28" customWidth="1"/>
    <col min="6" max="6" width="16.5703125" style="28" customWidth="1"/>
    <col min="7" max="7" width="31.85546875" style="28" customWidth="1"/>
    <col min="8" max="8" width="12.28515625" style="28" customWidth="1"/>
    <col min="9" max="9" width="17.85546875" style="28" customWidth="1"/>
    <col min="10" max="10" width="15.7109375" style="28" customWidth="1"/>
    <col min="11" max="12" width="18.140625" style="28" customWidth="1"/>
    <col min="13" max="13" width="16.7109375" style="25" customWidth="1"/>
    <col min="14" max="15" width="15.7109375" style="25" customWidth="1"/>
    <col min="16" max="19" width="18.7109375" style="25" customWidth="1"/>
    <col min="20" max="25" width="15.7109375" style="25" customWidth="1"/>
    <col min="26" max="16384" width="9.140625" style="25"/>
  </cols>
  <sheetData>
    <row r="1" spans="1:15" ht="107.25" customHeight="1">
      <c r="I1" s="103" t="s">
        <v>76</v>
      </c>
      <c r="J1" s="103"/>
      <c r="K1" s="103"/>
      <c r="L1" s="103"/>
    </row>
    <row r="2" spans="1:15" ht="77.25" customHeight="1">
      <c r="A2" s="93" t="s">
        <v>115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27"/>
      <c r="N2" s="27"/>
      <c r="O2" s="27"/>
    </row>
    <row r="3" spans="1:15">
      <c r="L3" s="24"/>
    </row>
    <row r="4" spans="1:15" ht="33.75" customHeight="1">
      <c r="A4" s="105" t="s">
        <v>13</v>
      </c>
      <c r="B4" s="105" t="s">
        <v>14</v>
      </c>
      <c r="C4" s="105" t="s">
        <v>7</v>
      </c>
      <c r="D4" s="105" t="s">
        <v>43</v>
      </c>
      <c r="E4" s="105" t="s">
        <v>11</v>
      </c>
      <c r="F4" s="105" t="s">
        <v>12</v>
      </c>
      <c r="G4" s="107" t="s">
        <v>53</v>
      </c>
      <c r="H4" s="107"/>
      <c r="I4" s="105" t="s">
        <v>8</v>
      </c>
      <c r="J4" s="105" t="s">
        <v>9</v>
      </c>
      <c r="K4" s="105" t="s">
        <v>10</v>
      </c>
      <c r="L4" s="105" t="s">
        <v>63</v>
      </c>
    </row>
    <row r="5" spans="1:15" ht="99.95" customHeight="1">
      <c r="A5" s="106"/>
      <c r="B5" s="106"/>
      <c r="C5" s="106"/>
      <c r="D5" s="106"/>
      <c r="E5" s="106"/>
      <c r="F5" s="106"/>
      <c r="G5" s="64" t="s">
        <v>59</v>
      </c>
      <c r="H5" s="64" t="s">
        <v>62</v>
      </c>
      <c r="I5" s="106"/>
      <c r="J5" s="106"/>
      <c r="K5" s="106"/>
      <c r="L5" s="106"/>
    </row>
    <row r="6" spans="1:15" s="69" customFormat="1" ht="15">
      <c r="A6" s="67">
        <v>1</v>
      </c>
      <c r="B6" s="67">
        <v>0</v>
      </c>
      <c r="C6" s="68">
        <v>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</row>
    <row r="7" spans="1:15" s="69" customFormat="1" ht="15">
      <c r="A7" s="67">
        <f t="shared" ref="A7:A11" si="0">+A6+1</f>
        <v>2</v>
      </c>
      <c r="B7" s="67">
        <v>0</v>
      </c>
      <c r="C7" s="68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</row>
    <row r="8" spans="1:15" s="69" customFormat="1" ht="15">
      <c r="A8" s="67">
        <f t="shared" si="0"/>
        <v>3</v>
      </c>
      <c r="B8" s="67">
        <v>0</v>
      </c>
      <c r="C8" s="68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</row>
    <row r="9" spans="1:15" s="69" customFormat="1" ht="15">
      <c r="A9" s="67">
        <f t="shared" si="0"/>
        <v>4</v>
      </c>
      <c r="B9" s="67">
        <v>0</v>
      </c>
      <c r="C9" s="68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</row>
    <row r="10" spans="1:15" s="69" customFormat="1" ht="15">
      <c r="A10" s="67">
        <f t="shared" si="0"/>
        <v>5</v>
      </c>
      <c r="B10" s="67">
        <v>0</v>
      </c>
      <c r="C10" s="68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</row>
    <row r="11" spans="1:15" s="69" customFormat="1" ht="15">
      <c r="A11" s="67">
        <f t="shared" si="0"/>
        <v>6</v>
      </c>
      <c r="B11" s="67">
        <v>0</v>
      </c>
      <c r="C11" s="68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</row>
    <row r="12" spans="1:15" ht="14.25" customHeight="1"/>
    <row r="13" spans="1:15" ht="54" customHeight="1">
      <c r="A13" s="104" t="s">
        <v>70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</row>
    <row r="52" spans="3:13">
      <c r="L52" s="28" t="e">
        <f t="shared" ref="L52:L57" si="1">+M52/K52</f>
        <v>#DIV/0!</v>
      </c>
    </row>
    <row r="53" spans="3:13" ht="37.5">
      <c r="C53" s="25" t="s">
        <v>313</v>
      </c>
      <c r="J53" s="28" t="s">
        <v>314</v>
      </c>
      <c r="K53" s="28">
        <v>100</v>
      </c>
      <c r="L53" s="75">
        <f t="shared" si="1"/>
        <v>10444</v>
      </c>
      <c r="M53" s="25">
        <v>1044400</v>
      </c>
    </row>
    <row r="54" spans="3:13" ht="93.75">
      <c r="C54" s="25" t="s">
        <v>315</v>
      </c>
      <c r="E54" s="75" t="s">
        <v>321</v>
      </c>
      <c r="J54" s="28" t="s">
        <v>89</v>
      </c>
      <c r="K54" s="76">
        <v>1</v>
      </c>
      <c r="L54" s="75">
        <f t="shared" si="1"/>
        <v>2195500</v>
      </c>
      <c r="M54" s="25">
        <v>2195500</v>
      </c>
    </row>
    <row r="55" spans="3:13" ht="56.25">
      <c r="C55" s="25" t="s">
        <v>316</v>
      </c>
      <c r="J55" s="28" t="s">
        <v>306</v>
      </c>
      <c r="K55" s="28">
        <v>10</v>
      </c>
      <c r="L55" s="75">
        <f t="shared" si="1"/>
        <v>75000</v>
      </c>
      <c r="M55" s="25">
        <v>750000</v>
      </c>
    </row>
    <row r="56" spans="3:13" ht="56.25">
      <c r="C56" s="25" t="s">
        <v>317</v>
      </c>
      <c r="E56" s="25"/>
      <c r="J56" s="75" t="s">
        <v>89</v>
      </c>
      <c r="K56" s="76">
        <v>9</v>
      </c>
      <c r="L56" s="75">
        <f t="shared" si="1"/>
        <v>198350393.33333334</v>
      </c>
      <c r="M56" s="25">
        <v>1785153540</v>
      </c>
    </row>
    <row r="57" spans="3:13" ht="75">
      <c r="C57" s="25" t="s">
        <v>318</v>
      </c>
      <c r="E57" s="75" t="s">
        <v>320</v>
      </c>
      <c r="J57" s="28" t="s">
        <v>319</v>
      </c>
      <c r="K57" s="28">
        <v>18670</v>
      </c>
      <c r="L57" s="75">
        <f t="shared" si="1"/>
        <v>1000</v>
      </c>
      <c r="M57" s="25">
        <v>18670000</v>
      </c>
    </row>
    <row r="58" spans="3:13" ht="75">
      <c r="C58" s="25" t="s">
        <v>318</v>
      </c>
      <c r="E58" s="75" t="s">
        <v>320</v>
      </c>
      <c r="J58" s="75" t="s">
        <v>319</v>
      </c>
      <c r="K58" s="28">
        <f>+M58/L58</f>
        <v>149170</v>
      </c>
      <c r="L58" s="75">
        <v>1000</v>
      </c>
      <c r="M58" s="25">
        <v>149170000</v>
      </c>
    </row>
    <row r="59" spans="3:13" ht="75">
      <c r="C59" s="25" t="s">
        <v>322</v>
      </c>
      <c r="J59" s="28" t="s">
        <v>93</v>
      </c>
      <c r="K59" s="76">
        <v>100</v>
      </c>
      <c r="L59" s="75">
        <f t="shared" ref="L59:L68" si="2">+M59/K59</f>
        <v>17000</v>
      </c>
      <c r="M59" s="25">
        <v>1700000</v>
      </c>
    </row>
    <row r="60" spans="3:13" ht="75">
      <c r="C60" s="25" t="s">
        <v>323</v>
      </c>
      <c r="J60" s="75" t="s">
        <v>93</v>
      </c>
      <c r="K60" s="28">
        <v>5</v>
      </c>
      <c r="L60" s="75">
        <f t="shared" si="2"/>
        <v>12000000</v>
      </c>
      <c r="M60" s="25">
        <v>60000000</v>
      </c>
    </row>
    <row r="61" spans="3:13" ht="56.25">
      <c r="C61" s="25" t="s">
        <v>324</v>
      </c>
      <c r="J61" s="75" t="s">
        <v>93</v>
      </c>
      <c r="K61" s="28">
        <v>3</v>
      </c>
      <c r="L61" s="75">
        <f t="shared" si="2"/>
        <v>2112000</v>
      </c>
      <c r="M61" s="25">
        <v>6336000</v>
      </c>
    </row>
    <row r="62" spans="3:13" ht="56.25">
      <c r="C62" s="25" t="s">
        <v>324</v>
      </c>
      <c r="J62" s="75" t="s">
        <v>93</v>
      </c>
      <c r="K62" s="28">
        <v>2</v>
      </c>
      <c r="L62" s="75">
        <f t="shared" si="2"/>
        <v>1655000</v>
      </c>
      <c r="M62" s="25">
        <v>3310000</v>
      </c>
    </row>
    <row r="63" spans="3:13" ht="56.25">
      <c r="C63" s="25" t="s">
        <v>325</v>
      </c>
      <c r="J63" s="75" t="s">
        <v>93</v>
      </c>
      <c r="K63" s="28">
        <v>2</v>
      </c>
      <c r="L63" s="75">
        <f t="shared" si="2"/>
        <v>1481200</v>
      </c>
      <c r="M63" s="25">
        <v>2962400</v>
      </c>
    </row>
    <row r="64" spans="3:13">
      <c r="C64" s="25" t="s">
        <v>326</v>
      </c>
      <c r="J64" s="75" t="s">
        <v>93</v>
      </c>
      <c r="K64" s="28">
        <v>4</v>
      </c>
      <c r="L64" s="75">
        <f t="shared" si="2"/>
        <v>3545855</v>
      </c>
      <c r="M64" s="25">
        <v>14183420</v>
      </c>
    </row>
    <row r="65" spans="3:13" ht="56.25">
      <c r="C65" s="25" t="s">
        <v>327</v>
      </c>
      <c r="J65" s="75" t="s">
        <v>93</v>
      </c>
      <c r="K65" s="28">
        <v>10</v>
      </c>
      <c r="L65" s="75">
        <f t="shared" si="2"/>
        <v>1484000</v>
      </c>
      <c r="M65" s="25">
        <v>14840000</v>
      </c>
    </row>
    <row r="66" spans="3:13" ht="37.5">
      <c r="C66" s="25" t="s">
        <v>328</v>
      </c>
      <c r="J66" s="75" t="s">
        <v>93</v>
      </c>
      <c r="K66" s="28">
        <v>4</v>
      </c>
      <c r="L66" s="75">
        <f t="shared" si="2"/>
        <v>2020000</v>
      </c>
      <c r="M66" s="25">
        <v>8080000</v>
      </c>
    </row>
    <row r="67" spans="3:13" ht="75">
      <c r="C67" s="25" t="s">
        <v>323</v>
      </c>
      <c r="J67" s="75" t="s">
        <v>93</v>
      </c>
      <c r="K67" s="28">
        <v>14</v>
      </c>
      <c r="L67" s="75">
        <f t="shared" si="2"/>
        <v>4390000</v>
      </c>
      <c r="M67" s="25">
        <v>61460000</v>
      </c>
    </row>
    <row r="68" spans="3:13" ht="56.25">
      <c r="C68" s="25" t="s">
        <v>329</v>
      </c>
      <c r="J68" s="75" t="s">
        <v>93</v>
      </c>
      <c r="K68" s="28">
        <v>1</v>
      </c>
      <c r="L68" s="75">
        <f t="shared" si="2"/>
        <v>1430000</v>
      </c>
      <c r="M68" s="25">
        <v>1430000</v>
      </c>
    </row>
    <row r="69" spans="3:13">
      <c r="M69" s="25">
        <f>SUM(M8:M68)</f>
        <v>2131285260</v>
      </c>
    </row>
  </sheetData>
  <autoFilter ref="A4:Y11" xr:uid="{00000000-0009-0000-0000-000003000000}">
    <filterColumn colId="7" showButton="0"/>
  </autoFilter>
  <mergeCells count="14">
    <mergeCell ref="A2:L2"/>
    <mergeCell ref="I1:L1"/>
    <mergeCell ref="A13:L13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</mergeCells>
  <printOptions horizontalCentered="1"/>
  <pageMargins left="0.19685039370078741" right="0.19685039370078741" top="0.19685039370078741" bottom="0.19685039370078741" header="0" footer="0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tabColor theme="7"/>
    <pageSetUpPr fitToPage="1"/>
  </sheetPr>
  <dimension ref="A1:T81"/>
  <sheetViews>
    <sheetView zoomScale="70" zoomScaleNormal="70" zoomScaleSheetLayoutView="85" workbookViewId="0">
      <pane xSplit="4" ySplit="6" topLeftCell="H85" activePane="bottomRight" state="frozen"/>
      <selection activeCell="B70" sqref="B70:M70"/>
      <selection pane="topRight" activeCell="B70" sqref="B70:M70"/>
      <selection pane="bottomLeft" activeCell="B70" sqref="B70:M70"/>
      <selection pane="bottomRight" activeCell="M5" sqref="M5:M6"/>
    </sheetView>
  </sheetViews>
  <sheetFormatPr defaultColWidth="9.140625" defaultRowHeight="18.75"/>
  <cols>
    <col min="1" max="1" width="8.140625" style="116" customWidth="1"/>
    <col min="2" max="2" width="14.28515625" style="117" customWidth="1"/>
    <col min="3" max="3" width="30.28515625" style="116" customWidth="1"/>
    <col min="4" max="4" width="15.7109375" style="117" customWidth="1"/>
    <col min="5" max="6" width="18.140625" style="117" customWidth="1"/>
    <col min="7" max="7" width="22.7109375" style="117" bestFit="1" customWidth="1"/>
    <col min="8" max="8" width="40.7109375" style="117" customWidth="1"/>
    <col min="9" max="9" width="18.140625" style="117" customWidth="1"/>
    <col min="10" max="10" width="17.85546875" style="117" customWidth="1"/>
    <col min="11" max="11" width="16.85546875" style="117" customWidth="1"/>
    <col min="12" max="12" width="18.140625" style="117" customWidth="1"/>
    <col min="13" max="13" width="19.42578125" style="117" customWidth="1"/>
    <col min="14" max="14" width="16.7109375" style="116" hidden="1" customWidth="1"/>
    <col min="15" max="16" width="15.7109375" style="119" hidden="1" customWidth="1"/>
    <col min="17" max="17" width="16.7109375" style="122" hidden="1" customWidth="1"/>
    <col min="18" max="19" width="15.7109375" style="122" hidden="1" customWidth="1"/>
    <col min="20" max="20" width="18.7109375" style="122" hidden="1" customWidth="1"/>
    <col min="21" max="23" width="18.7109375" style="116" customWidth="1"/>
    <col min="24" max="29" width="15.7109375" style="116" customWidth="1"/>
    <col min="30" max="16384" width="9.140625" style="116"/>
  </cols>
  <sheetData>
    <row r="1" spans="1:20" ht="74.25" customHeight="1">
      <c r="J1" s="118" t="s">
        <v>94</v>
      </c>
      <c r="K1" s="118"/>
      <c r="L1" s="118"/>
      <c r="M1" s="118"/>
      <c r="P1" s="120">
        <f>3.7*3</f>
        <v>11.100000000000001</v>
      </c>
      <c r="Q1" s="121"/>
      <c r="R1" s="121"/>
      <c r="S1" s="121"/>
    </row>
    <row r="2" spans="1:20">
      <c r="L2" s="123"/>
      <c r="M2" s="123"/>
    </row>
    <row r="3" spans="1:20" ht="81.75" customHeight="1">
      <c r="A3" s="124" t="s">
        <v>118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5"/>
      <c r="O3" s="126"/>
      <c r="P3" s="126"/>
      <c r="Q3" s="127"/>
      <c r="R3" s="127"/>
      <c r="S3" s="127"/>
    </row>
    <row r="4" spans="1:20">
      <c r="M4" s="128"/>
    </row>
    <row r="5" spans="1:20" s="133" customFormat="1" ht="24.95" customHeight="1">
      <c r="A5" s="129" t="s">
        <v>13</v>
      </c>
      <c r="B5" s="129" t="s">
        <v>14</v>
      </c>
      <c r="C5" s="129" t="s">
        <v>7</v>
      </c>
      <c r="D5" s="129" t="s">
        <v>87</v>
      </c>
      <c r="E5" s="129" t="s">
        <v>11</v>
      </c>
      <c r="F5" s="130" t="s">
        <v>12</v>
      </c>
      <c r="G5" s="131"/>
      <c r="H5" s="132" t="s">
        <v>53</v>
      </c>
      <c r="I5" s="132"/>
      <c r="J5" s="129" t="s">
        <v>8</v>
      </c>
      <c r="K5" s="129" t="s">
        <v>9</v>
      </c>
      <c r="L5" s="129" t="s">
        <v>10</v>
      </c>
      <c r="M5" s="129" t="s">
        <v>64</v>
      </c>
      <c r="O5" s="119"/>
      <c r="P5" s="119"/>
      <c r="Q5" s="122"/>
      <c r="R5" s="122"/>
      <c r="S5" s="122"/>
      <c r="T5" s="134"/>
    </row>
    <row r="6" spans="1:20" s="133" customFormat="1" ht="99.95" customHeight="1">
      <c r="A6" s="129"/>
      <c r="B6" s="129"/>
      <c r="C6" s="129"/>
      <c r="D6" s="129"/>
      <c r="E6" s="129"/>
      <c r="F6" s="135"/>
      <c r="G6" s="136"/>
      <c r="H6" s="137" t="s">
        <v>59</v>
      </c>
      <c r="I6" s="137" t="s">
        <v>62</v>
      </c>
      <c r="J6" s="129"/>
      <c r="K6" s="129"/>
      <c r="L6" s="129"/>
      <c r="M6" s="129"/>
      <c r="O6" s="138" t="s">
        <v>98</v>
      </c>
      <c r="P6" s="138" t="s">
        <v>16</v>
      </c>
      <c r="Q6" s="138" t="s">
        <v>100</v>
      </c>
      <c r="R6" s="138" t="s">
        <v>101</v>
      </c>
      <c r="S6" s="138" t="s">
        <v>16</v>
      </c>
      <c r="T6" s="138" t="s">
        <v>100</v>
      </c>
    </row>
    <row r="7" spans="1:20" s="133" customFormat="1" ht="15.75">
      <c r="A7" s="139">
        <v>1</v>
      </c>
      <c r="B7" s="139">
        <v>2</v>
      </c>
      <c r="C7" s="139">
        <v>3</v>
      </c>
      <c r="D7" s="139">
        <v>4</v>
      </c>
      <c r="E7" s="139">
        <v>5</v>
      </c>
      <c r="F7" s="139"/>
      <c r="G7" s="139">
        <v>6</v>
      </c>
      <c r="H7" s="139">
        <v>7</v>
      </c>
      <c r="I7" s="139">
        <v>8</v>
      </c>
      <c r="J7" s="139">
        <v>9</v>
      </c>
      <c r="K7" s="139">
        <v>10</v>
      </c>
      <c r="L7" s="139">
        <v>11</v>
      </c>
      <c r="M7" s="139">
        <v>12</v>
      </c>
      <c r="O7" s="140"/>
      <c r="P7" s="140"/>
      <c r="Q7" s="140"/>
      <c r="R7" s="140"/>
      <c r="S7" s="140"/>
      <c r="T7" s="140"/>
    </row>
    <row r="8" spans="1:20" s="122" customFormat="1" ht="38.25">
      <c r="A8" s="138">
        <f t="shared" ref="A8:A22" si="0">+ROW(A8)-7</f>
        <v>1</v>
      </c>
      <c r="B8" s="138" t="s">
        <v>18</v>
      </c>
      <c r="C8" s="141" t="s">
        <v>121</v>
      </c>
      <c r="D8" s="138" t="s">
        <v>86</v>
      </c>
      <c r="E8" s="142" t="s">
        <v>189</v>
      </c>
      <c r="F8" s="143">
        <v>241100242649139</v>
      </c>
      <c r="G8" s="144" t="s">
        <v>131</v>
      </c>
      <c r="H8" s="145" t="s">
        <v>90</v>
      </c>
      <c r="I8" s="144" t="s">
        <v>108</v>
      </c>
      <c r="J8" s="138" t="s">
        <v>89</v>
      </c>
      <c r="K8" s="138">
        <f>M8/L8</f>
        <v>8</v>
      </c>
      <c r="L8" s="138">
        <v>204071</v>
      </c>
      <c r="M8" s="144">
        <v>1632568</v>
      </c>
      <c r="O8" s="119"/>
      <c r="P8" s="119">
        <f t="shared" ref="P8:P31" si="1">+IF(O8&gt;0,K8,0)</f>
        <v>0</v>
      </c>
      <c r="Q8" s="119">
        <f t="shared" ref="Q8:Q31" si="2">+IF(O8&gt;0,M8,0)</f>
        <v>0</v>
      </c>
      <c r="R8" s="119">
        <f t="shared" ref="R8:R31" si="3">+IF(O8&gt;0,0,1)</f>
        <v>1</v>
      </c>
      <c r="S8" s="119">
        <f t="shared" ref="S8:S31" si="4">+IF(R8&gt;0,K8,0)</f>
        <v>8</v>
      </c>
      <c r="T8" s="119">
        <f t="shared" ref="T8:T31" si="5">+IF(R8&gt;0,M8,0)</f>
        <v>1632568</v>
      </c>
    </row>
    <row r="9" spans="1:20" s="122" customFormat="1" ht="30">
      <c r="A9" s="138">
        <f t="shared" si="0"/>
        <v>2</v>
      </c>
      <c r="B9" s="138" t="s">
        <v>18</v>
      </c>
      <c r="C9" s="141" t="s">
        <v>129</v>
      </c>
      <c r="D9" s="138" t="s">
        <v>86</v>
      </c>
      <c r="E9" s="142" t="s">
        <v>91</v>
      </c>
      <c r="F9" s="143">
        <v>241110082470516</v>
      </c>
      <c r="G9" s="144" t="s">
        <v>142</v>
      </c>
      <c r="H9" s="145" t="s">
        <v>153</v>
      </c>
      <c r="I9" s="144" t="s">
        <v>152</v>
      </c>
      <c r="J9" s="138" t="s">
        <v>89</v>
      </c>
      <c r="K9" s="146">
        <f>M9/L9</f>
        <v>20</v>
      </c>
      <c r="L9" s="138">
        <v>7200</v>
      </c>
      <c r="M9" s="144">
        <v>144000</v>
      </c>
      <c r="O9" s="119">
        <v>1</v>
      </c>
      <c r="P9" s="119">
        <f t="shared" si="1"/>
        <v>20</v>
      </c>
      <c r="Q9" s="119">
        <f t="shared" si="2"/>
        <v>144000</v>
      </c>
      <c r="R9" s="119">
        <f t="shared" si="3"/>
        <v>0</v>
      </c>
      <c r="S9" s="119">
        <f t="shared" si="4"/>
        <v>0</v>
      </c>
      <c r="T9" s="119">
        <f t="shared" si="5"/>
        <v>0</v>
      </c>
    </row>
    <row r="10" spans="1:20" s="122" customFormat="1" ht="15">
      <c r="A10" s="138">
        <f t="shared" si="0"/>
        <v>3</v>
      </c>
      <c r="B10" s="138" t="s">
        <v>18</v>
      </c>
      <c r="C10" s="141" t="s">
        <v>128</v>
      </c>
      <c r="D10" s="138" t="s">
        <v>86</v>
      </c>
      <c r="E10" s="142" t="s">
        <v>91</v>
      </c>
      <c r="F10" s="143">
        <v>241110082470393</v>
      </c>
      <c r="G10" s="144" t="s">
        <v>141</v>
      </c>
      <c r="H10" s="145" t="s">
        <v>154</v>
      </c>
      <c r="I10" s="144" t="s">
        <v>151</v>
      </c>
      <c r="J10" s="138" t="s">
        <v>93</v>
      </c>
      <c r="K10" s="138">
        <f>M10/L10</f>
        <v>6</v>
      </c>
      <c r="L10" s="138">
        <v>65555</v>
      </c>
      <c r="M10" s="144">
        <v>393330</v>
      </c>
      <c r="O10" s="119">
        <v>1</v>
      </c>
      <c r="P10" s="119">
        <f t="shared" si="1"/>
        <v>6</v>
      </c>
      <c r="Q10" s="119">
        <f t="shared" si="2"/>
        <v>393330</v>
      </c>
      <c r="R10" s="119">
        <f t="shared" si="3"/>
        <v>0</v>
      </c>
      <c r="S10" s="119">
        <f t="shared" si="4"/>
        <v>0</v>
      </c>
      <c r="T10" s="119">
        <f t="shared" si="5"/>
        <v>0</v>
      </c>
    </row>
    <row r="11" spans="1:20" s="122" customFormat="1" ht="15">
      <c r="A11" s="138">
        <f t="shared" si="0"/>
        <v>4</v>
      </c>
      <c r="B11" s="138" t="s">
        <v>18</v>
      </c>
      <c r="C11" s="141" t="s">
        <v>125</v>
      </c>
      <c r="D11" s="138" t="s">
        <v>86</v>
      </c>
      <c r="E11" s="142" t="s">
        <v>91</v>
      </c>
      <c r="F11" s="143">
        <v>241110082470445</v>
      </c>
      <c r="G11" s="144" t="s">
        <v>138</v>
      </c>
      <c r="H11" s="145" t="s">
        <v>155</v>
      </c>
      <c r="I11" s="144" t="s">
        <v>149</v>
      </c>
      <c r="J11" s="138" t="s">
        <v>165</v>
      </c>
      <c r="K11" s="138">
        <f t="shared" ref="K11:K21" si="6">M11/L11</f>
        <v>50</v>
      </c>
      <c r="L11" s="138">
        <v>11550</v>
      </c>
      <c r="M11" s="144">
        <v>577500</v>
      </c>
      <c r="O11" s="119">
        <v>1</v>
      </c>
      <c r="P11" s="119">
        <f t="shared" si="1"/>
        <v>50</v>
      </c>
      <c r="Q11" s="119">
        <f t="shared" si="2"/>
        <v>577500</v>
      </c>
      <c r="R11" s="119">
        <f t="shared" si="3"/>
        <v>0</v>
      </c>
      <c r="S11" s="119">
        <f t="shared" si="4"/>
        <v>0</v>
      </c>
      <c r="T11" s="119">
        <f t="shared" si="5"/>
        <v>0</v>
      </c>
    </row>
    <row r="12" spans="1:20" s="122" customFormat="1" ht="38.25">
      <c r="A12" s="138">
        <f t="shared" si="0"/>
        <v>5</v>
      </c>
      <c r="B12" s="138" t="s">
        <v>18</v>
      </c>
      <c r="C12" s="141" t="s">
        <v>120</v>
      </c>
      <c r="D12" s="138" t="s">
        <v>86</v>
      </c>
      <c r="E12" s="142" t="s">
        <v>189</v>
      </c>
      <c r="F12" s="143">
        <v>241100322639882</v>
      </c>
      <c r="G12" s="144" t="s">
        <v>85</v>
      </c>
      <c r="H12" s="145" t="s">
        <v>156</v>
      </c>
      <c r="I12" s="144" t="s">
        <v>143</v>
      </c>
      <c r="J12" s="138" t="s">
        <v>89</v>
      </c>
      <c r="K12" s="138">
        <f t="shared" si="6"/>
        <v>1</v>
      </c>
      <c r="L12" s="147">
        <v>369600</v>
      </c>
      <c r="M12" s="144">
        <v>369600</v>
      </c>
      <c r="O12" s="119"/>
      <c r="P12" s="119">
        <f t="shared" si="1"/>
        <v>0</v>
      </c>
      <c r="Q12" s="119">
        <f t="shared" si="2"/>
        <v>0</v>
      </c>
      <c r="R12" s="119">
        <f t="shared" si="3"/>
        <v>1</v>
      </c>
      <c r="S12" s="119">
        <f t="shared" si="4"/>
        <v>1</v>
      </c>
      <c r="T12" s="119">
        <f t="shared" si="5"/>
        <v>369600</v>
      </c>
    </row>
    <row r="13" spans="1:20" s="122" customFormat="1" ht="25.5">
      <c r="A13" s="138">
        <f t="shared" si="0"/>
        <v>6</v>
      </c>
      <c r="B13" s="138" t="s">
        <v>18</v>
      </c>
      <c r="C13" s="141" t="s">
        <v>123</v>
      </c>
      <c r="D13" s="138" t="s">
        <v>86</v>
      </c>
      <c r="E13" s="142" t="s">
        <v>91</v>
      </c>
      <c r="F13" s="143">
        <v>241110082447749</v>
      </c>
      <c r="G13" s="144" t="s">
        <v>136</v>
      </c>
      <c r="H13" s="145" t="s">
        <v>157</v>
      </c>
      <c r="I13" s="144" t="s">
        <v>147</v>
      </c>
      <c r="J13" s="138" t="s">
        <v>89</v>
      </c>
      <c r="K13" s="138">
        <f t="shared" si="6"/>
        <v>1</v>
      </c>
      <c r="L13" s="138">
        <v>6290410</v>
      </c>
      <c r="M13" s="144">
        <v>6290410</v>
      </c>
      <c r="O13" s="119"/>
      <c r="P13" s="119">
        <f t="shared" si="1"/>
        <v>0</v>
      </c>
      <c r="Q13" s="119">
        <f t="shared" si="2"/>
        <v>0</v>
      </c>
      <c r="R13" s="119">
        <f t="shared" si="3"/>
        <v>1</v>
      </c>
      <c r="S13" s="119">
        <f t="shared" si="4"/>
        <v>1</v>
      </c>
      <c r="T13" s="119">
        <f t="shared" si="5"/>
        <v>6290410</v>
      </c>
    </row>
    <row r="14" spans="1:20" s="122" customFormat="1" ht="15">
      <c r="A14" s="138">
        <f t="shared" si="0"/>
        <v>7</v>
      </c>
      <c r="B14" s="138" t="s">
        <v>18</v>
      </c>
      <c r="C14" s="141" t="s">
        <v>124</v>
      </c>
      <c r="D14" s="138" t="s">
        <v>86</v>
      </c>
      <c r="E14" s="142" t="s">
        <v>91</v>
      </c>
      <c r="F14" s="143">
        <v>241110082410508</v>
      </c>
      <c r="G14" s="144" t="s">
        <v>137</v>
      </c>
      <c r="H14" s="145" t="s">
        <v>158</v>
      </c>
      <c r="I14" s="144" t="s">
        <v>148</v>
      </c>
      <c r="J14" s="138" t="s">
        <v>166</v>
      </c>
      <c r="K14" s="138">
        <f t="shared" si="6"/>
        <v>1</v>
      </c>
      <c r="L14" s="147">
        <v>1840000</v>
      </c>
      <c r="M14" s="144">
        <v>1840000</v>
      </c>
      <c r="O14" s="119">
        <v>1</v>
      </c>
      <c r="P14" s="119">
        <f t="shared" si="1"/>
        <v>1</v>
      </c>
      <c r="Q14" s="119">
        <f t="shared" si="2"/>
        <v>1840000</v>
      </c>
      <c r="R14" s="119">
        <f t="shared" si="3"/>
        <v>0</v>
      </c>
      <c r="S14" s="119">
        <f t="shared" si="4"/>
        <v>0</v>
      </c>
      <c r="T14" s="119">
        <f t="shared" si="5"/>
        <v>0</v>
      </c>
    </row>
    <row r="15" spans="1:20" s="122" customFormat="1" ht="15">
      <c r="A15" s="138">
        <f t="shared" si="0"/>
        <v>8</v>
      </c>
      <c r="B15" s="138" t="s">
        <v>18</v>
      </c>
      <c r="C15" s="141" t="s">
        <v>167</v>
      </c>
      <c r="D15" s="138" t="s">
        <v>86</v>
      </c>
      <c r="E15" s="142" t="s">
        <v>91</v>
      </c>
      <c r="F15" s="143">
        <v>241110082366741</v>
      </c>
      <c r="G15" s="144" t="s">
        <v>135</v>
      </c>
      <c r="H15" s="145" t="s">
        <v>159</v>
      </c>
      <c r="I15" s="144" t="s">
        <v>146</v>
      </c>
      <c r="J15" s="138" t="s">
        <v>93</v>
      </c>
      <c r="K15" s="138">
        <f t="shared" si="6"/>
        <v>50</v>
      </c>
      <c r="L15" s="138">
        <v>4000</v>
      </c>
      <c r="M15" s="144">
        <v>200000</v>
      </c>
      <c r="O15" s="119">
        <v>1</v>
      </c>
      <c r="P15" s="119">
        <f t="shared" si="1"/>
        <v>50</v>
      </c>
      <c r="Q15" s="119">
        <f t="shared" si="2"/>
        <v>200000</v>
      </c>
      <c r="R15" s="119">
        <f t="shared" si="3"/>
        <v>0</v>
      </c>
      <c r="S15" s="119">
        <f t="shared" si="4"/>
        <v>0</v>
      </c>
      <c r="T15" s="119">
        <f t="shared" si="5"/>
        <v>0</v>
      </c>
    </row>
    <row r="16" spans="1:20" s="122" customFormat="1" ht="25.5">
      <c r="A16" s="138">
        <f t="shared" si="0"/>
        <v>9</v>
      </c>
      <c r="B16" s="138" t="s">
        <v>18</v>
      </c>
      <c r="C16" s="141" t="s">
        <v>127</v>
      </c>
      <c r="D16" s="138" t="s">
        <v>86</v>
      </c>
      <c r="E16" s="142" t="s">
        <v>91</v>
      </c>
      <c r="F16" s="143">
        <v>241110082339948</v>
      </c>
      <c r="G16" s="144" t="s">
        <v>139</v>
      </c>
      <c r="H16" s="145" t="s">
        <v>160</v>
      </c>
      <c r="I16" s="144" t="s">
        <v>150</v>
      </c>
      <c r="J16" s="138" t="s">
        <v>93</v>
      </c>
      <c r="K16" s="138">
        <f t="shared" si="6"/>
        <v>50</v>
      </c>
      <c r="L16" s="138">
        <v>4004</v>
      </c>
      <c r="M16" s="144">
        <v>200200</v>
      </c>
      <c r="O16" s="119">
        <v>1</v>
      </c>
      <c r="P16" s="119">
        <f t="shared" si="1"/>
        <v>50</v>
      </c>
      <c r="Q16" s="119">
        <f t="shared" si="2"/>
        <v>200200</v>
      </c>
      <c r="R16" s="119">
        <f t="shared" si="3"/>
        <v>0</v>
      </c>
      <c r="S16" s="119">
        <f t="shared" si="4"/>
        <v>0</v>
      </c>
      <c r="T16" s="119">
        <f t="shared" si="5"/>
        <v>0</v>
      </c>
    </row>
    <row r="17" spans="1:20" s="122" customFormat="1" ht="38.25">
      <c r="A17" s="138">
        <f t="shared" si="0"/>
        <v>10</v>
      </c>
      <c r="B17" s="138" t="s">
        <v>18</v>
      </c>
      <c r="C17" s="141" t="s">
        <v>122</v>
      </c>
      <c r="D17" s="138" t="s">
        <v>86</v>
      </c>
      <c r="E17" s="142" t="s">
        <v>189</v>
      </c>
      <c r="F17" s="143">
        <v>241100102467262</v>
      </c>
      <c r="G17" s="144" t="s">
        <v>133</v>
      </c>
      <c r="H17" s="145" t="s">
        <v>161</v>
      </c>
      <c r="I17" s="144" t="s">
        <v>144</v>
      </c>
      <c r="J17" s="138" t="s">
        <v>168</v>
      </c>
      <c r="K17" s="138">
        <f t="shared" si="6"/>
        <v>1</v>
      </c>
      <c r="L17" s="138">
        <v>740925</v>
      </c>
      <c r="M17" s="144">
        <v>740925</v>
      </c>
      <c r="O17" s="119"/>
      <c r="P17" s="119">
        <f t="shared" si="1"/>
        <v>0</v>
      </c>
      <c r="Q17" s="119">
        <f t="shared" si="2"/>
        <v>0</v>
      </c>
      <c r="R17" s="119">
        <f t="shared" si="3"/>
        <v>1</v>
      </c>
      <c r="S17" s="119">
        <f t="shared" si="4"/>
        <v>1</v>
      </c>
      <c r="T17" s="119">
        <f t="shared" si="5"/>
        <v>740925</v>
      </c>
    </row>
    <row r="18" spans="1:20" s="122" customFormat="1" ht="15">
      <c r="A18" s="138">
        <f t="shared" si="0"/>
        <v>11</v>
      </c>
      <c r="B18" s="138" t="s">
        <v>18</v>
      </c>
      <c r="C18" s="141" t="s">
        <v>169</v>
      </c>
      <c r="D18" s="138" t="s">
        <v>86</v>
      </c>
      <c r="E18" s="142" t="s">
        <v>91</v>
      </c>
      <c r="F18" s="143">
        <v>241110082355049</v>
      </c>
      <c r="G18" s="144" t="s">
        <v>134</v>
      </c>
      <c r="H18" s="145" t="s">
        <v>162</v>
      </c>
      <c r="I18" s="144" t="s">
        <v>145</v>
      </c>
      <c r="J18" s="138" t="s">
        <v>93</v>
      </c>
      <c r="K18" s="138">
        <f t="shared" si="6"/>
        <v>50</v>
      </c>
      <c r="L18" s="138">
        <v>15000</v>
      </c>
      <c r="M18" s="144">
        <v>750000</v>
      </c>
      <c r="O18" s="119">
        <v>1</v>
      </c>
      <c r="P18" s="119">
        <f t="shared" si="1"/>
        <v>50</v>
      </c>
      <c r="Q18" s="119">
        <f t="shared" si="2"/>
        <v>750000</v>
      </c>
      <c r="R18" s="119">
        <f t="shared" si="3"/>
        <v>0</v>
      </c>
      <c r="S18" s="119">
        <f t="shared" si="4"/>
        <v>0</v>
      </c>
      <c r="T18" s="119">
        <f t="shared" si="5"/>
        <v>0</v>
      </c>
    </row>
    <row r="19" spans="1:20" s="122" customFormat="1" ht="51">
      <c r="A19" s="138">
        <f t="shared" si="0"/>
        <v>12</v>
      </c>
      <c r="B19" s="138" t="s">
        <v>18</v>
      </c>
      <c r="C19" s="141" t="s">
        <v>119</v>
      </c>
      <c r="D19" s="138" t="s">
        <v>86</v>
      </c>
      <c r="E19" s="142" t="s">
        <v>91</v>
      </c>
      <c r="F19" s="143">
        <v>241110082348258</v>
      </c>
      <c r="G19" s="144" t="s">
        <v>130</v>
      </c>
      <c r="H19" s="145" t="s">
        <v>163</v>
      </c>
      <c r="I19" s="144" t="s">
        <v>105</v>
      </c>
      <c r="J19" s="148" t="s">
        <v>170</v>
      </c>
      <c r="K19" s="138">
        <f t="shared" si="6"/>
        <v>1</v>
      </c>
      <c r="L19" s="138">
        <v>85000</v>
      </c>
      <c r="M19" s="144">
        <v>85000</v>
      </c>
      <c r="O19" s="119"/>
      <c r="P19" s="119">
        <f t="shared" si="1"/>
        <v>0</v>
      </c>
      <c r="Q19" s="119">
        <f t="shared" si="2"/>
        <v>0</v>
      </c>
      <c r="R19" s="119">
        <f t="shared" si="3"/>
        <v>1</v>
      </c>
      <c r="S19" s="119">
        <f t="shared" si="4"/>
        <v>1</v>
      </c>
      <c r="T19" s="119">
        <f t="shared" si="5"/>
        <v>85000</v>
      </c>
    </row>
    <row r="20" spans="1:20" s="122" customFormat="1" ht="63.75">
      <c r="A20" s="138">
        <f t="shared" si="0"/>
        <v>13</v>
      </c>
      <c r="B20" s="138" t="s">
        <v>18</v>
      </c>
      <c r="C20" s="141" t="s">
        <v>171</v>
      </c>
      <c r="D20" s="138" t="s">
        <v>86</v>
      </c>
      <c r="E20" s="142" t="s">
        <v>189</v>
      </c>
      <c r="F20" s="143">
        <v>241100102425543</v>
      </c>
      <c r="G20" s="144" t="s">
        <v>132</v>
      </c>
      <c r="H20" s="145" t="s">
        <v>109</v>
      </c>
      <c r="I20" s="144" t="s">
        <v>106</v>
      </c>
      <c r="J20" s="138" t="s">
        <v>89</v>
      </c>
      <c r="K20" s="138">
        <f t="shared" si="6"/>
        <v>2036300</v>
      </c>
      <c r="L20" s="138">
        <v>3</v>
      </c>
      <c r="M20" s="144">
        <v>6108900</v>
      </c>
      <c r="O20" s="119"/>
      <c r="P20" s="119">
        <f t="shared" si="1"/>
        <v>0</v>
      </c>
      <c r="Q20" s="119">
        <f t="shared" si="2"/>
        <v>0</v>
      </c>
      <c r="R20" s="119">
        <f t="shared" si="3"/>
        <v>1</v>
      </c>
      <c r="S20" s="119">
        <f t="shared" si="4"/>
        <v>2036300</v>
      </c>
      <c r="T20" s="119">
        <f t="shared" si="5"/>
        <v>6108900</v>
      </c>
    </row>
    <row r="21" spans="1:20" s="122" customFormat="1" ht="38.25">
      <c r="A21" s="138">
        <f t="shared" si="0"/>
        <v>14</v>
      </c>
      <c r="B21" s="138" t="s">
        <v>18</v>
      </c>
      <c r="C21" s="141" t="s">
        <v>110</v>
      </c>
      <c r="D21" s="138" t="s">
        <v>86</v>
      </c>
      <c r="E21" s="142" t="s">
        <v>189</v>
      </c>
      <c r="F21" s="143">
        <v>241100242408513</v>
      </c>
      <c r="G21" s="144" t="s">
        <v>140</v>
      </c>
      <c r="H21" s="145" t="s">
        <v>164</v>
      </c>
      <c r="I21" s="144" t="s">
        <v>104</v>
      </c>
      <c r="J21" s="138" t="s">
        <v>89</v>
      </c>
      <c r="K21" s="138">
        <f t="shared" si="6"/>
        <v>3</v>
      </c>
      <c r="L21" s="138">
        <v>420000</v>
      </c>
      <c r="M21" s="144">
        <v>1260000</v>
      </c>
      <c r="O21" s="119"/>
      <c r="P21" s="119">
        <f t="shared" si="1"/>
        <v>0</v>
      </c>
      <c r="Q21" s="119">
        <f t="shared" si="2"/>
        <v>0</v>
      </c>
      <c r="R21" s="119">
        <f t="shared" si="3"/>
        <v>1</v>
      </c>
      <c r="S21" s="119">
        <f t="shared" si="4"/>
        <v>3</v>
      </c>
      <c r="T21" s="119">
        <f t="shared" si="5"/>
        <v>1260000</v>
      </c>
    </row>
    <row r="22" spans="1:20" s="122" customFormat="1" ht="38.25">
      <c r="A22" s="138">
        <f t="shared" si="0"/>
        <v>15</v>
      </c>
      <c r="B22" s="138" t="s">
        <v>18</v>
      </c>
      <c r="C22" s="141" t="s">
        <v>126</v>
      </c>
      <c r="D22" s="138" t="s">
        <v>86</v>
      </c>
      <c r="E22" s="142" t="s">
        <v>189</v>
      </c>
      <c r="F22" s="143">
        <v>241100242401249</v>
      </c>
      <c r="G22" s="144" t="s">
        <v>84</v>
      </c>
      <c r="H22" s="145" t="s">
        <v>88</v>
      </c>
      <c r="I22" s="144" t="s">
        <v>107</v>
      </c>
      <c r="J22" s="138" t="s">
        <v>89</v>
      </c>
      <c r="K22" s="138">
        <f>M22/L22</f>
        <v>12</v>
      </c>
      <c r="L22" s="138">
        <v>200000</v>
      </c>
      <c r="M22" s="144">
        <v>2400000</v>
      </c>
      <c r="O22" s="119"/>
      <c r="P22" s="119">
        <f t="shared" si="1"/>
        <v>0</v>
      </c>
      <c r="Q22" s="119">
        <f t="shared" si="2"/>
        <v>0</v>
      </c>
      <c r="R22" s="119">
        <f t="shared" si="3"/>
        <v>1</v>
      </c>
      <c r="S22" s="119">
        <f t="shared" si="4"/>
        <v>12</v>
      </c>
      <c r="T22" s="119">
        <f t="shared" si="5"/>
        <v>2400000</v>
      </c>
    </row>
    <row r="23" spans="1:20" s="122" customFormat="1" ht="38.25">
      <c r="A23" s="138">
        <f t="shared" ref="A23:A80" si="7">+ROW(A23)-7</f>
        <v>16</v>
      </c>
      <c r="B23" s="138" t="s">
        <v>18</v>
      </c>
      <c r="C23" s="149" t="s">
        <v>95</v>
      </c>
      <c r="D23" s="138" t="s">
        <v>97</v>
      </c>
      <c r="E23" s="142" t="s">
        <v>111</v>
      </c>
      <c r="F23" s="143">
        <v>241100432668748</v>
      </c>
      <c r="G23" s="144" t="s">
        <v>176</v>
      </c>
      <c r="H23" s="145" t="s">
        <v>172</v>
      </c>
      <c r="I23" s="144" t="s">
        <v>184</v>
      </c>
      <c r="J23" s="138" t="s">
        <v>93</v>
      </c>
      <c r="K23" s="138">
        <f t="shared" ref="K23:K31" si="8">M23/L23</f>
        <v>1</v>
      </c>
      <c r="L23" s="144">
        <v>49387963</v>
      </c>
      <c r="M23" s="144">
        <v>49387963</v>
      </c>
      <c r="O23" s="119">
        <v>1</v>
      </c>
      <c r="P23" s="119">
        <f t="shared" si="1"/>
        <v>1</v>
      </c>
      <c r="Q23" s="119">
        <f t="shared" si="2"/>
        <v>49387963</v>
      </c>
      <c r="R23" s="119">
        <f t="shared" si="3"/>
        <v>0</v>
      </c>
      <c r="S23" s="119">
        <f t="shared" si="4"/>
        <v>0</v>
      </c>
      <c r="T23" s="119">
        <f t="shared" si="5"/>
        <v>0</v>
      </c>
    </row>
    <row r="24" spans="1:20" s="122" customFormat="1" ht="38.25">
      <c r="A24" s="138">
        <f t="shared" si="7"/>
        <v>17</v>
      </c>
      <c r="B24" s="138" t="s">
        <v>18</v>
      </c>
      <c r="C24" s="149" t="s">
        <v>95</v>
      </c>
      <c r="D24" s="138" t="s">
        <v>97</v>
      </c>
      <c r="E24" s="142" t="s">
        <v>111</v>
      </c>
      <c r="F24" s="143">
        <v>241100432668754</v>
      </c>
      <c r="G24" s="144" t="s">
        <v>177</v>
      </c>
      <c r="H24" s="145" t="s">
        <v>173</v>
      </c>
      <c r="I24" s="144" t="s">
        <v>185</v>
      </c>
      <c r="J24" s="138" t="s">
        <v>93</v>
      </c>
      <c r="K24" s="138">
        <f t="shared" si="8"/>
        <v>3</v>
      </c>
      <c r="L24" s="144">
        <v>24713663</v>
      </c>
      <c r="M24" s="144">
        <v>74140989</v>
      </c>
      <c r="O24" s="119">
        <v>1</v>
      </c>
      <c r="P24" s="119">
        <f t="shared" ref="P24" si="9">+IF(O24&gt;0,K24,0)</f>
        <v>3</v>
      </c>
      <c r="Q24" s="119">
        <f t="shared" ref="Q24" si="10">+IF(O24&gt;0,M24,0)</f>
        <v>74140989</v>
      </c>
      <c r="R24" s="119">
        <f t="shared" ref="R24" si="11">+IF(O24&gt;0,0,1)</f>
        <v>0</v>
      </c>
      <c r="S24" s="119">
        <f t="shared" ref="S24" si="12">+IF(R24&gt;0,K24,0)</f>
        <v>0</v>
      </c>
      <c r="T24" s="119">
        <f t="shared" ref="T24" si="13">+IF(R24&gt;0,M24,0)</f>
        <v>0</v>
      </c>
    </row>
    <row r="25" spans="1:20" s="122" customFormat="1" ht="45">
      <c r="A25" s="138">
        <f t="shared" si="7"/>
        <v>18</v>
      </c>
      <c r="B25" s="138" t="s">
        <v>18</v>
      </c>
      <c r="C25" s="149" t="s">
        <v>96</v>
      </c>
      <c r="D25" s="138" t="s">
        <v>97</v>
      </c>
      <c r="E25" s="142" t="s">
        <v>111</v>
      </c>
      <c r="F25" s="143">
        <v>241100432666835</v>
      </c>
      <c r="G25" s="144" t="s">
        <v>178</v>
      </c>
      <c r="H25" s="145" t="s">
        <v>174</v>
      </c>
      <c r="I25" s="144" t="s">
        <v>186</v>
      </c>
      <c r="J25" s="138" t="s">
        <v>93</v>
      </c>
      <c r="K25" s="138">
        <f t="shared" si="8"/>
        <v>1</v>
      </c>
      <c r="L25" s="144">
        <v>4000000</v>
      </c>
      <c r="M25" s="144">
        <v>4000000</v>
      </c>
      <c r="O25" s="119">
        <v>1</v>
      </c>
      <c r="P25" s="119">
        <f t="shared" si="1"/>
        <v>1</v>
      </c>
      <c r="Q25" s="119">
        <f t="shared" si="2"/>
        <v>4000000</v>
      </c>
      <c r="R25" s="119"/>
      <c r="S25" s="119">
        <f t="shared" si="4"/>
        <v>0</v>
      </c>
      <c r="T25" s="119">
        <f t="shared" si="5"/>
        <v>0</v>
      </c>
    </row>
    <row r="26" spans="1:20" s="122" customFormat="1" ht="45">
      <c r="A26" s="138">
        <f t="shared" si="7"/>
        <v>19</v>
      </c>
      <c r="B26" s="138" t="s">
        <v>18</v>
      </c>
      <c r="C26" s="149" t="s">
        <v>96</v>
      </c>
      <c r="D26" s="138" t="s">
        <v>97</v>
      </c>
      <c r="E26" s="142" t="s">
        <v>111</v>
      </c>
      <c r="F26" s="143">
        <v>241100432664968</v>
      </c>
      <c r="G26" s="144" t="s">
        <v>83</v>
      </c>
      <c r="H26" s="145" t="s">
        <v>175</v>
      </c>
      <c r="I26" s="144" t="s">
        <v>187</v>
      </c>
      <c r="J26" s="138" t="s">
        <v>93</v>
      </c>
      <c r="K26" s="138">
        <f t="shared" si="8"/>
        <v>1</v>
      </c>
      <c r="L26" s="144">
        <v>4000000</v>
      </c>
      <c r="M26" s="144">
        <v>4000000</v>
      </c>
      <c r="O26" s="119">
        <v>1</v>
      </c>
      <c r="P26" s="119">
        <f t="shared" si="1"/>
        <v>1</v>
      </c>
      <c r="Q26" s="119">
        <f t="shared" si="2"/>
        <v>4000000</v>
      </c>
      <c r="R26" s="119">
        <f t="shared" si="3"/>
        <v>0</v>
      </c>
      <c r="S26" s="119">
        <f t="shared" si="4"/>
        <v>0</v>
      </c>
      <c r="T26" s="119">
        <f t="shared" si="5"/>
        <v>0</v>
      </c>
    </row>
    <row r="27" spans="1:20" s="122" customFormat="1" ht="38.25">
      <c r="A27" s="138">
        <f t="shared" si="7"/>
        <v>20</v>
      </c>
      <c r="B27" s="138" t="s">
        <v>18</v>
      </c>
      <c r="C27" s="149" t="s">
        <v>95</v>
      </c>
      <c r="D27" s="138" t="s">
        <v>97</v>
      </c>
      <c r="E27" s="142" t="s">
        <v>111</v>
      </c>
      <c r="F27" s="143">
        <v>241100432664943</v>
      </c>
      <c r="G27" s="144" t="s">
        <v>179</v>
      </c>
      <c r="H27" s="145" t="s">
        <v>172</v>
      </c>
      <c r="I27" s="144" t="s">
        <v>184</v>
      </c>
      <c r="J27" s="138" t="s">
        <v>93</v>
      </c>
      <c r="K27" s="138">
        <f t="shared" si="8"/>
        <v>2</v>
      </c>
      <c r="L27" s="144">
        <v>13033725</v>
      </c>
      <c r="M27" s="144">
        <v>26067450</v>
      </c>
      <c r="O27" s="119">
        <v>1</v>
      </c>
      <c r="P27" s="119">
        <f t="shared" si="1"/>
        <v>2</v>
      </c>
      <c r="Q27" s="119">
        <f t="shared" si="2"/>
        <v>26067450</v>
      </c>
      <c r="R27" s="119">
        <f t="shared" si="3"/>
        <v>0</v>
      </c>
      <c r="S27" s="119">
        <f t="shared" si="4"/>
        <v>0</v>
      </c>
      <c r="T27" s="119">
        <f t="shared" si="5"/>
        <v>0</v>
      </c>
    </row>
    <row r="28" spans="1:20" s="122" customFormat="1" ht="45">
      <c r="A28" s="150">
        <f t="shared" si="7"/>
        <v>21</v>
      </c>
      <c r="B28" s="150" t="s">
        <v>18</v>
      </c>
      <c r="C28" s="151" t="s">
        <v>96</v>
      </c>
      <c r="D28" s="150" t="s">
        <v>97</v>
      </c>
      <c r="E28" s="152" t="s">
        <v>111</v>
      </c>
      <c r="F28" s="153">
        <v>241100432555022</v>
      </c>
      <c r="G28" s="154" t="s">
        <v>178</v>
      </c>
      <c r="H28" s="155" t="s">
        <v>99</v>
      </c>
      <c r="I28" s="154" t="s">
        <v>188</v>
      </c>
      <c r="J28" s="140" t="s">
        <v>93</v>
      </c>
      <c r="K28" s="150">
        <f t="shared" si="8"/>
        <v>1</v>
      </c>
      <c r="L28" s="154">
        <v>4000000</v>
      </c>
      <c r="M28" s="154">
        <v>4000000</v>
      </c>
      <c r="O28" s="119">
        <v>1</v>
      </c>
      <c r="P28" s="119">
        <f t="shared" si="1"/>
        <v>1</v>
      </c>
      <c r="Q28" s="119">
        <f t="shared" si="2"/>
        <v>4000000</v>
      </c>
      <c r="R28" s="119">
        <f t="shared" si="3"/>
        <v>0</v>
      </c>
      <c r="S28" s="119">
        <f t="shared" si="4"/>
        <v>0</v>
      </c>
      <c r="T28" s="119">
        <f t="shared" si="5"/>
        <v>0</v>
      </c>
    </row>
    <row r="29" spans="1:20" s="122" customFormat="1" ht="38.25">
      <c r="A29" s="138">
        <f t="shared" si="7"/>
        <v>22</v>
      </c>
      <c r="B29" s="138" t="s">
        <v>18</v>
      </c>
      <c r="C29" s="149" t="s">
        <v>95</v>
      </c>
      <c r="D29" s="138" t="s">
        <v>97</v>
      </c>
      <c r="E29" s="142" t="s">
        <v>111</v>
      </c>
      <c r="F29" s="143">
        <v>241100432557052</v>
      </c>
      <c r="G29" s="144" t="s">
        <v>180</v>
      </c>
      <c r="H29" s="145" t="s">
        <v>172</v>
      </c>
      <c r="I29" s="144" t="s">
        <v>184</v>
      </c>
      <c r="J29" s="138" t="s">
        <v>93</v>
      </c>
      <c r="K29" s="138">
        <f t="shared" si="8"/>
        <v>5.9999999010449061</v>
      </c>
      <c r="L29" s="144">
        <v>20211188</v>
      </c>
      <c r="M29" s="144">
        <v>121267126</v>
      </c>
      <c r="O29" s="119">
        <v>1</v>
      </c>
      <c r="P29" s="119">
        <f t="shared" si="1"/>
        <v>5.9999999010449061</v>
      </c>
      <c r="Q29" s="119">
        <f t="shared" si="2"/>
        <v>121267126</v>
      </c>
      <c r="R29" s="119">
        <f t="shared" si="3"/>
        <v>0</v>
      </c>
      <c r="S29" s="119">
        <f t="shared" si="4"/>
        <v>0</v>
      </c>
      <c r="T29" s="119">
        <f t="shared" si="5"/>
        <v>0</v>
      </c>
    </row>
    <row r="30" spans="1:20" s="122" customFormat="1" ht="38.25">
      <c r="A30" s="138">
        <f t="shared" si="7"/>
        <v>23</v>
      </c>
      <c r="B30" s="138" t="s">
        <v>18</v>
      </c>
      <c r="C30" s="149" t="s">
        <v>95</v>
      </c>
      <c r="D30" s="138" t="s">
        <v>97</v>
      </c>
      <c r="E30" s="142" t="s">
        <v>111</v>
      </c>
      <c r="F30" s="143">
        <v>241100432557094</v>
      </c>
      <c r="G30" s="144" t="s">
        <v>181</v>
      </c>
      <c r="H30" s="145" t="s">
        <v>173</v>
      </c>
      <c r="I30" s="144" t="s">
        <v>185</v>
      </c>
      <c r="J30" s="138" t="s">
        <v>93</v>
      </c>
      <c r="K30" s="138">
        <f t="shared" si="8"/>
        <v>3</v>
      </c>
      <c r="L30" s="156">
        <f>+M30/3</f>
        <v>7683624.333333333</v>
      </c>
      <c r="M30" s="144">
        <v>23050873</v>
      </c>
      <c r="O30" s="119">
        <v>1</v>
      </c>
      <c r="P30" s="119">
        <f t="shared" si="1"/>
        <v>3</v>
      </c>
      <c r="Q30" s="119">
        <f t="shared" si="2"/>
        <v>23050873</v>
      </c>
      <c r="R30" s="119">
        <f t="shared" si="3"/>
        <v>0</v>
      </c>
      <c r="S30" s="119">
        <f t="shared" si="4"/>
        <v>0</v>
      </c>
      <c r="T30" s="119">
        <f t="shared" si="5"/>
        <v>0</v>
      </c>
    </row>
    <row r="31" spans="1:20" s="122" customFormat="1" ht="38.25">
      <c r="A31" s="138">
        <f t="shared" si="7"/>
        <v>24</v>
      </c>
      <c r="B31" s="138" t="s">
        <v>18</v>
      </c>
      <c r="C31" s="149" t="s">
        <v>95</v>
      </c>
      <c r="D31" s="138" t="s">
        <v>97</v>
      </c>
      <c r="E31" s="142" t="s">
        <v>111</v>
      </c>
      <c r="F31" s="143">
        <v>241100432539608</v>
      </c>
      <c r="G31" s="144" t="s">
        <v>182</v>
      </c>
      <c r="H31" s="145" t="s">
        <v>172</v>
      </c>
      <c r="I31" s="144" t="s">
        <v>184</v>
      </c>
      <c r="J31" s="138" t="s">
        <v>93</v>
      </c>
      <c r="K31" s="138">
        <f t="shared" si="8"/>
        <v>3</v>
      </c>
      <c r="L31" s="144">
        <f>+M31/3</f>
        <v>11807290</v>
      </c>
      <c r="M31" s="144">
        <v>35421870</v>
      </c>
      <c r="O31" s="119">
        <v>1</v>
      </c>
      <c r="P31" s="119">
        <f t="shared" si="1"/>
        <v>3</v>
      </c>
      <c r="Q31" s="119">
        <f t="shared" si="2"/>
        <v>35421870</v>
      </c>
      <c r="R31" s="119">
        <f t="shared" si="3"/>
        <v>0</v>
      </c>
      <c r="S31" s="119">
        <f t="shared" si="4"/>
        <v>0</v>
      </c>
      <c r="T31" s="119">
        <f t="shared" si="5"/>
        <v>0</v>
      </c>
    </row>
    <row r="32" spans="1:20" s="122" customFormat="1" ht="38.25">
      <c r="A32" s="138">
        <f t="shared" si="7"/>
        <v>25</v>
      </c>
      <c r="B32" s="138" t="s">
        <v>18</v>
      </c>
      <c r="C32" s="149" t="s">
        <v>95</v>
      </c>
      <c r="D32" s="138" t="s">
        <v>97</v>
      </c>
      <c r="E32" s="142" t="s">
        <v>111</v>
      </c>
      <c r="F32" s="143">
        <v>241100432539565</v>
      </c>
      <c r="G32" s="144" t="s">
        <v>183</v>
      </c>
      <c r="H32" s="145" t="s">
        <v>172</v>
      </c>
      <c r="I32" s="144" t="s">
        <v>184</v>
      </c>
      <c r="J32" s="138" t="s">
        <v>93</v>
      </c>
      <c r="K32" s="138">
        <f t="shared" ref="K32" si="14">M32/L32</f>
        <v>2</v>
      </c>
      <c r="L32" s="157">
        <f>M32/2</f>
        <v>12544498</v>
      </c>
      <c r="M32" s="144">
        <v>25088996</v>
      </c>
      <c r="O32" s="119">
        <v>1</v>
      </c>
      <c r="P32" s="119">
        <f t="shared" ref="P32:P35" si="15">+IF(O32&gt;0,K32,0)</f>
        <v>2</v>
      </c>
      <c r="Q32" s="119">
        <f t="shared" ref="Q32:Q35" si="16">+IF(O32&gt;0,M32,0)</f>
        <v>25088996</v>
      </c>
      <c r="R32" s="119">
        <f t="shared" ref="R32:R35" si="17">+IF(O32&gt;0,0,1)</f>
        <v>0</v>
      </c>
      <c r="S32" s="119">
        <f t="shared" ref="S32:S35" si="18">+IF(R32&gt;0,K32,0)</f>
        <v>0</v>
      </c>
      <c r="T32" s="119">
        <f t="shared" ref="T32:T35" si="19">+IF(R32&gt;0,M32,0)</f>
        <v>0</v>
      </c>
    </row>
    <row r="33" spans="1:20" s="122" customFormat="1" ht="90">
      <c r="A33" s="138">
        <f t="shared" si="7"/>
        <v>26</v>
      </c>
      <c r="B33" s="138" t="s">
        <v>19</v>
      </c>
      <c r="C33" s="149" t="s">
        <v>287</v>
      </c>
      <c r="D33" s="149" t="s">
        <v>86</v>
      </c>
      <c r="E33" s="142" t="s">
        <v>288</v>
      </c>
      <c r="F33" s="143">
        <v>241100102733197</v>
      </c>
      <c r="G33" s="144" t="s">
        <v>192</v>
      </c>
      <c r="H33" s="145" t="s">
        <v>254</v>
      </c>
      <c r="I33" s="144" t="s">
        <v>106</v>
      </c>
      <c r="J33" s="138" t="s">
        <v>89</v>
      </c>
      <c r="K33" s="138">
        <v>9</v>
      </c>
      <c r="L33" s="157">
        <f>M33/K33</f>
        <v>2036300</v>
      </c>
      <c r="M33" s="157">
        <v>18326700</v>
      </c>
      <c r="O33" s="119"/>
      <c r="P33" s="119">
        <f t="shared" si="15"/>
        <v>0</v>
      </c>
      <c r="Q33" s="119">
        <f t="shared" si="16"/>
        <v>0</v>
      </c>
      <c r="R33" s="119">
        <f t="shared" si="17"/>
        <v>1</v>
      </c>
      <c r="S33" s="119">
        <f t="shared" si="18"/>
        <v>9</v>
      </c>
      <c r="T33" s="119">
        <f t="shared" si="19"/>
        <v>18326700</v>
      </c>
    </row>
    <row r="34" spans="1:20" s="122" customFormat="1" ht="30">
      <c r="A34" s="138">
        <f t="shared" si="7"/>
        <v>27</v>
      </c>
      <c r="B34" s="138" t="s">
        <v>19</v>
      </c>
      <c r="C34" s="149" t="s">
        <v>190</v>
      </c>
      <c r="D34" s="149" t="s">
        <v>86</v>
      </c>
      <c r="E34" s="158" t="s">
        <v>91</v>
      </c>
      <c r="F34" s="143">
        <v>241110082530909</v>
      </c>
      <c r="G34" s="144" t="s">
        <v>193</v>
      </c>
      <c r="H34" s="145" t="s">
        <v>255</v>
      </c>
      <c r="I34" s="144" t="s">
        <v>194</v>
      </c>
      <c r="J34" s="138" t="s">
        <v>89</v>
      </c>
      <c r="K34" s="138">
        <v>1</v>
      </c>
      <c r="L34" s="157">
        <f>M34/K34</f>
        <v>110000</v>
      </c>
      <c r="M34" s="144">
        <v>110000</v>
      </c>
      <c r="O34" s="119"/>
      <c r="P34" s="119">
        <f t="shared" si="15"/>
        <v>0</v>
      </c>
      <c r="Q34" s="119">
        <f t="shared" si="16"/>
        <v>0</v>
      </c>
      <c r="R34" s="119">
        <f t="shared" si="17"/>
        <v>1</v>
      </c>
      <c r="S34" s="119">
        <f t="shared" si="18"/>
        <v>1</v>
      </c>
      <c r="T34" s="119">
        <f t="shared" si="19"/>
        <v>110000</v>
      </c>
    </row>
    <row r="35" spans="1:20" s="122" customFormat="1" ht="45">
      <c r="A35" s="138">
        <f t="shared" si="7"/>
        <v>28</v>
      </c>
      <c r="B35" s="138" t="s">
        <v>19</v>
      </c>
      <c r="C35" s="149" t="s">
        <v>289</v>
      </c>
      <c r="D35" s="149" t="s">
        <v>86</v>
      </c>
      <c r="E35" s="142" t="s">
        <v>288</v>
      </c>
      <c r="F35" s="143">
        <v>241100102722976</v>
      </c>
      <c r="G35" s="144" t="s">
        <v>191</v>
      </c>
      <c r="H35" s="145" t="s">
        <v>256</v>
      </c>
      <c r="I35" s="144" t="s">
        <v>195</v>
      </c>
      <c r="J35" s="138" t="s">
        <v>290</v>
      </c>
      <c r="K35" s="138">
        <v>19404</v>
      </c>
      <c r="L35" s="157">
        <f t="shared" ref="L35:L49" si="20">M35/K35</f>
        <v>1269.3333333333333</v>
      </c>
      <c r="M35" s="157">
        <v>24630144</v>
      </c>
      <c r="O35" s="119"/>
      <c r="P35" s="119">
        <f t="shared" si="15"/>
        <v>0</v>
      </c>
      <c r="Q35" s="119">
        <f t="shared" si="16"/>
        <v>0</v>
      </c>
      <c r="R35" s="119">
        <f t="shared" si="17"/>
        <v>1</v>
      </c>
      <c r="S35" s="119">
        <f t="shared" si="18"/>
        <v>19404</v>
      </c>
      <c r="T35" s="119">
        <f t="shared" si="19"/>
        <v>24630144</v>
      </c>
    </row>
    <row r="36" spans="1:20" s="122" customFormat="1" ht="30">
      <c r="A36" s="138">
        <f t="shared" si="7"/>
        <v>29</v>
      </c>
      <c r="B36" s="138" t="s">
        <v>19</v>
      </c>
      <c r="C36" s="149" t="s">
        <v>292</v>
      </c>
      <c r="D36" s="149" t="s">
        <v>86</v>
      </c>
      <c r="E36" s="142" t="s">
        <v>288</v>
      </c>
      <c r="F36" s="143">
        <v>241100102552584</v>
      </c>
      <c r="G36" s="144" t="s">
        <v>196</v>
      </c>
      <c r="H36" s="145" t="s">
        <v>257</v>
      </c>
      <c r="I36" s="144" t="s">
        <v>197</v>
      </c>
      <c r="J36" s="138" t="s">
        <v>291</v>
      </c>
      <c r="K36" s="138">
        <f>+M36/L36</f>
        <v>148.88223999112179</v>
      </c>
      <c r="L36" s="157">
        <v>801963</v>
      </c>
      <c r="M36" s="159">
        <f>223587284.4-104189236.57</f>
        <v>119398047.83000001</v>
      </c>
      <c r="O36" s="119"/>
      <c r="P36" s="119">
        <f t="shared" ref="P36:P77" si="21">+IF(O36&gt;0,K36,0)</f>
        <v>0</v>
      </c>
      <c r="Q36" s="119">
        <f t="shared" ref="Q36:Q77" si="22">+IF(O36&gt;0,M36,0)</f>
        <v>0</v>
      </c>
      <c r="R36" s="119">
        <f t="shared" ref="R36:R70" si="23">+IF(O36&gt;0,0,1)</f>
        <v>1</v>
      </c>
      <c r="S36" s="119">
        <f t="shared" ref="S36:S77" si="24">+IF(R36&gt;0,K36,0)</f>
        <v>148.88223999112179</v>
      </c>
      <c r="T36" s="119">
        <f t="shared" ref="T36:T77" si="25">+IF(R36&gt;0,M36,0)</f>
        <v>119398047.83000001</v>
      </c>
    </row>
    <row r="37" spans="1:20" s="122" customFormat="1" ht="38.25">
      <c r="A37" s="138">
        <f t="shared" si="7"/>
        <v>30</v>
      </c>
      <c r="B37" s="138" t="s">
        <v>19</v>
      </c>
      <c r="C37" s="149" t="s">
        <v>295</v>
      </c>
      <c r="D37" s="149" t="s">
        <v>86</v>
      </c>
      <c r="E37" s="142" t="s">
        <v>294</v>
      </c>
      <c r="F37" s="143">
        <v>241100422471535</v>
      </c>
      <c r="G37" s="144" t="s">
        <v>198</v>
      </c>
      <c r="H37" s="145" t="s">
        <v>258</v>
      </c>
      <c r="I37" s="144" t="s">
        <v>199</v>
      </c>
      <c r="J37" s="138" t="s">
        <v>293</v>
      </c>
      <c r="K37" s="138">
        <f>5090-742-639</f>
        <v>3709</v>
      </c>
      <c r="L37" s="157">
        <f>M37/K37</f>
        <v>11286.060932866001</v>
      </c>
      <c r="M37" s="157">
        <f>57446800-15586800</f>
        <v>41860000</v>
      </c>
      <c r="O37" s="119"/>
      <c r="P37" s="119">
        <f t="shared" si="21"/>
        <v>0</v>
      </c>
      <c r="Q37" s="119">
        <f t="shared" si="22"/>
        <v>0</v>
      </c>
      <c r="R37" s="119">
        <f t="shared" si="23"/>
        <v>1</v>
      </c>
      <c r="S37" s="119">
        <f t="shared" si="24"/>
        <v>3709</v>
      </c>
      <c r="T37" s="119">
        <f t="shared" si="25"/>
        <v>41860000</v>
      </c>
    </row>
    <row r="38" spans="1:20" s="122" customFormat="1" ht="38.25">
      <c r="A38" s="138">
        <f t="shared" si="7"/>
        <v>31</v>
      </c>
      <c r="B38" s="138" t="s">
        <v>19</v>
      </c>
      <c r="C38" s="149" t="s">
        <v>296</v>
      </c>
      <c r="D38" s="149" t="s">
        <v>86</v>
      </c>
      <c r="E38" s="142" t="s">
        <v>189</v>
      </c>
      <c r="F38" s="143">
        <v>241100242481890</v>
      </c>
      <c r="G38" s="144" t="s">
        <v>200</v>
      </c>
      <c r="H38" s="145" t="s">
        <v>259</v>
      </c>
      <c r="I38" s="144" t="s">
        <v>201</v>
      </c>
      <c r="J38" s="138" t="s">
        <v>89</v>
      </c>
      <c r="K38" s="138">
        <v>9</v>
      </c>
      <c r="L38" s="157">
        <f t="shared" si="20"/>
        <v>677000</v>
      </c>
      <c r="M38" s="157">
        <f>8124000-2031000</f>
        <v>6093000</v>
      </c>
      <c r="O38" s="119"/>
      <c r="P38" s="119">
        <f t="shared" si="21"/>
        <v>0</v>
      </c>
      <c r="Q38" s="119">
        <f t="shared" si="22"/>
        <v>0</v>
      </c>
      <c r="R38" s="119">
        <f t="shared" si="23"/>
        <v>1</v>
      </c>
      <c r="S38" s="119">
        <f t="shared" si="24"/>
        <v>9</v>
      </c>
      <c r="T38" s="119">
        <f t="shared" si="25"/>
        <v>6093000</v>
      </c>
    </row>
    <row r="39" spans="1:20" s="122" customFormat="1" ht="38.25">
      <c r="A39" s="138">
        <f t="shared" si="7"/>
        <v>32</v>
      </c>
      <c r="B39" s="138" t="s">
        <v>19</v>
      </c>
      <c r="C39" s="149" t="s">
        <v>296</v>
      </c>
      <c r="D39" s="149" t="s">
        <v>86</v>
      </c>
      <c r="E39" s="142" t="s">
        <v>189</v>
      </c>
      <c r="F39" s="143">
        <v>241100242401294</v>
      </c>
      <c r="G39" s="144" t="s">
        <v>202</v>
      </c>
      <c r="H39" s="145" t="s">
        <v>90</v>
      </c>
      <c r="I39" s="144" t="s">
        <v>108</v>
      </c>
      <c r="J39" s="138" t="s">
        <v>89</v>
      </c>
      <c r="K39" s="138">
        <v>9</v>
      </c>
      <c r="L39" s="157">
        <f t="shared" si="20"/>
        <v>1030000</v>
      </c>
      <c r="M39" s="157">
        <f>12360000-3090000</f>
        <v>9270000</v>
      </c>
      <c r="O39" s="119"/>
      <c r="P39" s="119">
        <f t="shared" si="21"/>
        <v>0</v>
      </c>
      <c r="Q39" s="119">
        <f t="shared" si="22"/>
        <v>0</v>
      </c>
      <c r="R39" s="119">
        <f t="shared" si="23"/>
        <v>1</v>
      </c>
      <c r="S39" s="119">
        <f t="shared" si="24"/>
        <v>9</v>
      </c>
      <c r="T39" s="119">
        <f t="shared" si="25"/>
        <v>9270000</v>
      </c>
    </row>
    <row r="40" spans="1:20" s="122" customFormat="1" ht="60">
      <c r="A40" s="138">
        <f t="shared" si="7"/>
        <v>33</v>
      </c>
      <c r="B40" s="138" t="s">
        <v>19</v>
      </c>
      <c r="C40" s="149" t="s">
        <v>297</v>
      </c>
      <c r="D40" s="149" t="s">
        <v>86</v>
      </c>
      <c r="E40" s="142" t="s">
        <v>189</v>
      </c>
      <c r="F40" s="143">
        <v>241100242430022</v>
      </c>
      <c r="G40" s="144" t="s">
        <v>203</v>
      </c>
      <c r="H40" s="145" t="s">
        <v>259</v>
      </c>
      <c r="I40" s="144" t="s">
        <v>201</v>
      </c>
      <c r="J40" s="138" t="s">
        <v>89</v>
      </c>
      <c r="K40" s="138">
        <v>9</v>
      </c>
      <c r="L40" s="157">
        <f t="shared" si="20"/>
        <v>3009000</v>
      </c>
      <c r="M40" s="157">
        <f>36108000-9027000</f>
        <v>27081000</v>
      </c>
      <c r="O40" s="119"/>
      <c r="P40" s="119">
        <f t="shared" si="21"/>
        <v>0</v>
      </c>
      <c r="Q40" s="119">
        <f t="shared" si="22"/>
        <v>0</v>
      </c>
      <c r="R40" s="119">
        <f t="shared" si="23"/>
        <v>1</v>
      </c>
      <c r="S40" s="119">
        <f t="shared" si="24"/>
        <v>9</v>
      </c>
      <c r="T40" s="119">
        <f t="shared" si="25"/>
        <v>27081000</v>
      </c>
    </row>
    <row r="41" spans="1:20" s="122" customFormat="1" ht="30">
      <c r="A41" s="138">
        <f t="shared" si="7"/>
        <v>34</v>
      </c>
      <c r="B41" s="138" t="s">
        <v>19</v>
      </c>
      <c r="C41" s="149" t="s">
        <v>298</v>
      </c>
      <c r="D41" s="149" t="s">
        <v>86</v>
      </c>
      <c r="E41" s="158" t="s">
        <v>91</v>
      </c>
      <c r="F41" s="143">
        <v>241110082564535</v>
      </c>
      <c r="G41" s="144" t="s">
        <v>204</v>
      </c>
      <c r="H41" s="145" t="s">
        <v>260</v>
      </c>
      <c r="I41" s="144" t="s">
        <v>205</v>
      </c>
      <c r="J41" s="138" t="s">
        <v>89</v>
      </c>
      <c r="K41" s="138">
        <v>1</v>
      </c>
      <c r="L41" s="157">
        <f t="shared" si="20"/>
        <v>4500000</v>
      </c>
      <c r="M41" s="157">
        <v>4500000</v>
      </c>
      <c r="O41" s="119"/>
      <c r="P41" s="119">
        <f t="shared" si="21"/>
        <v>0</v>
      </c>
      <c r="Q41" s="119">
        <f t="shared" si="22"/>
        <v>0</v>
      </c>
      <c r="R41" s="119">
        <f t="shared" si="23"/>
        <v>1</v>
      </c>
      <c r="S41" s="119">
        <f t="shared" si="24"/>
        <v>1</v>
      </c>
      <c r="T41" s="119">
        <f t="shared" si="25"/>
        <v>4500000</v>
      </c>
    </row>
    <row r="42" spans="1:20" s="122" customFormat="1" ht="25.5">
      <c r="A42" s="138">
        <f t="shared" si="7"/>
        <v>35</v>
      </c>
      <c r="B42" s="138" t="s">
        <v>19</v>
      </c>
      <c r="C42" s="149" t="s">
        <v>299</v>
      </c>
      <c r="D42" s="149" t="s">
        <v>86</v>
      </c>
      <c r="E42" s="142" t="s">
        <v>288</v>
      </c>
      <c r="F42" s="143">
        <v>241100102757163</v>
      </c>
      <c r="G42" s="144" t="s">
        <v>206</v>
      </c>
      <c r="H42" s="145" t="s">
        <v>261</v>
      </c>
      <c r="I42" s="144" t="s">
        <v>207</v>
      </c>
      <c r="J42" s="138" t="s">
        <v>93</v>
      </c>
      <c r="K42" s="138">
        <v>1000</v>
      </c>
      <c r="L42" s="157">
        <f t="shared" si="20"/>
        <v>2220</v>
      </c>
      <c r="M42" s="157">
        <v>2220000</v>
      </c>
      <c r="O42" s="119">
        <v>1</v>
      </c>
      <c r="P42" s="119">
        <f t="shared" si="21"/>
        <v>1000</v>
      </c>
      <c r="Q42" s="119">
        <f t="shared" si="22"/>
        <v>2220000</v>
      </c>
      <c r="R42" s="119">
        <f t="shared" si="23"/>
        <v>0</v>
      </c>
      <c r="S42" s="119">
        <f t="shared" si="24"/>
        <v>0</v>
      </c>
      <c r="T42" s="119">
        <f t="shared" si="25"/>
        <v>0</v>
      </c>
    </row>
    <row r="43" spans="1:20" s="122" customFormat="1" ht="45">
      <c r="A43" s="138">
        <f t="shared" si="7"/>
        <v>36</v>
      </c>
      <c r="B43" s="138" t="s">
        <v>19</v>
      </c>
      <c r="C43" s="149" t="s">
        <v>300</v>
      </c>
      <c r="D43" s="149" t="s">
        <v>86</v>
      </c>
      <c r="E43" s="142" t="s">
        <v>288</v>
      </c>
      <c r="F43" s="143">
        <v>241100102523155</v>
      </c>
      <c r="G43" s="144" t="s">
        <v>208</v>
      </c>
      <c r="H43" s="145" t="s">
        <v>262</v>
      </c>
      <c r="I43" s="144" t="s">
        <v>209</v>
      </c>
      <c r="J43" s="138" t="s">
        <v>89</v>
      </c>
      <c r="K43" s="138">
        <v>9</v>
      </c>
      <c r="L43" s="157">
        <f t="shared" si="20"/>
        <v>62455488</v>
      </c>
      <c r="M43" s="157">
        <f>745392672-183293280</f>
        <v>562099392</v>
      </c>
      <c r="O43" s="119"/>
      <c r="P43" s="119">
        <f t="shared" si="21"/>
        <v>0</v>
      </c>
      <c r="Q43" s="119">
        <f t="shared" si="22"/>
        <v>0</v>
      </c>
      <c r="R43" s="119">
        <f t="shared" si="23"/>
        <v>1</v>
      </c>
      <c r="S43" s="119">
        <f t="shared" si="24"/>
        <v>9</v>
      </c>
      <c r="T43" s="119">
        <f t="shared" si="25"/>
        <v>562099392</v>
      </c>
    </row>
    <row r="44" spans="1:20" s="122" customFormat="1" ht="45">
      <c r="A44" s="138">
        <f t="shared" si="7"/>
        <v>37</v>
      </c>
      <c r="B44" s="138" t="s">
        <v>19</v>
      </c>
      <c r="C44" s="149" t="s">
        <v>301</v>
      </c>
      <c r="D44" s="149" t="s">
        <v>86</v>
      </c>
      <c r="E44" s="142" t="s">
        <v>288</v>
      </c>
      <c r="F44" s="143">
        <v>241100102469695</v>
      </c>
      <c r="G44" s="144" t="s">
        <v>208</v>
      </c>
      <c r="H44" s="145" t="s">
        <v>263</v>
      </c>
      <c r="I44" s="144" t="s">
        <v>210</v>
      </c>
      <c r="J44" s="138" t="s">
        <v>89</v>
      </c>
      <c r="K44" s="138">
        <v>9</v>
      </c>
      <c r="L44" s="157">
        <f t="shared" si="20"/>
        <v>225000</v>
      </c>
      <c r="M44" s="157">
        <f>2700000-675000</f>
        <v>2025000</v>
      </c>
      <c r="O44" s="119"/>
      <c r="P44" s="119">
        <f t="shared" si="21"/>
        <v>0</v>
      </c>
      <c r="Q44" s="119">
        <f t="shared" si="22"/>
        <v>0</v>
      </c>
      <c r="R44" s="119">
        <f t="shared" si="23"/>
        <v>1</v>
      </c>
      <c r="S44" s="119">
        <f t="shared" si="24"/>
        <v>9</v>
      </c>
      <c r="T44" s="119">
        <f t="shared" si="25"/>
        <v>2025000</v>
      </c>
    </row>
    <row r="45" spans="1:20" s="122" customFormat="1" ht="45">
      <c r="A45" s="138">
        <f t="shared" si="7"/>
        <v>38</v>
      </c>
      <c r="B45" s="138" t="s">
        <v>19</v>
      </c>
      <c r="C45" s="149" t="s">
        <v>302</v>
      </c>
      <c r="D45" s="149" t="s">
        <v>86</v>
      </c>
      <c r="E45" s="142" t="s">
        <v>288</v>
      </c>
      <c r="F45" s="143">
        <v>241100102482391</v>
      </c>
      <c r="G45" s="144" t="s">
        <v>208</v>
      </c>
      <c r="H45" s="145" t="s">
        <v>264</v>
      </c>
      <c r="I45" s="144" t="s">
        <v>210</v>
      </c>
      <c r="J45" s="138" t="s">
        <v>89</v>
      </c>
      <c r="K45" s="138">
        <v>9</v>
      </c>
      <c r="L45" s="157">
        <f t="shared" si="20"/>
        <v>1107000</v>
      </c>
      <c r="M45" s="157">
        <f>13284000-3321000</f>
        <v>9963000</v>
      </c>
      <c r="O45" s="119"/>
      <c r="P45" s="119">
        <f t="shared" si="21"/>
        <v>0</v>
      </c>
      <c r="Q45" s="119">
        <f t="shared" si="22"/>
        <v>0</v>
      </c>
      <c r="R45" s="119">
        <f t="shared" si="23"/>
        <v>1</v>
      </c>
      <c r="S45" s="119">
        <f t="shared" si="24"/>
        <v>9</v>
      </c>
      <c r="T45" s="119">
        <f t="shared" si="25"/>
        <v>9963000</v>
      </c>
    </row>
    <row r="46" spans="1:20" s="122" customFormat="1" ht="15">
      <c r="A46" s="138">
        <f t="shared" si="7"/>
        <v>39</v>
      </c>
      <c r="B46" s="138" t="s">
        <v>19</v>
      </c>
      <c r="C46" s="149" t="s">
        <v>303</v>
      </c>
      <c r="D46" s="149" t="s">
        <v>86</v>
      </c>
      <c r="E46" s="158" t="s">
        <v>91</v>
      </c>
      <c r="F46" s="143">
        <v>241110082577193</v>
      </c>
      <c r="G46" s="144" t="s">
        <v>211</v>
      </c>
      <c r="H46" s="145" t="s">
        <v>265</v>
      </c>
      <c r="I46" s="144" t="s">
        <v>212</v>
      </c>
      <c r="J46" s="138" t="s">
        <v>93</v>
      </c>
      <c r="K46" s="138">
        <v>48</v>
      </c>
      <c r="L46" s="157">
        <f t="shared" si="20"/>
        <v>7280</v>
      </c>
      <c r="M46" s="157">
        <v>349440</v>
      </c>
      <c r="O46" s="119">
        <v>1</v>
      </c>
      <c r="P46" s="119">
        <f t="shared" si="21"/>
        <v>48</v>
      </c>
      <c r="Q46" s="119">
        <f t="shared" si="22"/>
        <v>349440</v>
      </c>
      <c r="R46" s="119">
        <f t="shared" si="23"/>
        <v>0</v>
      </c>
      <c r="S46" s="119">
        <f t="shared" si="24"/>
        <v>0</v>
      </c>
      <c r="T46" s="119">
        <f t="shared" si="25"/>
        <v>0</v>
      </c>
    </row>
    <row r="47" spans="1:20" s="122" customFormat="1" ht="30">
      <c r="A47" s="138">
        <f t="shared" si="7"/>
        <v>40</v>
      </c>
      <c r="B47" s="138" t="s">
        <v>19</v>
      </c>
      <c r="C47" s="149" t="s">
        <v>304</v>
      </c>
      <c r="D47" s="149" t="s">
        <v>86</v>
      </c>
      <c r="E47" s="158" t="s">
        <v>91</v>
      </c>
      <c r="F47" s="143">
        <v>241110082577311</v>
      </c>
      <c r="G47" s="144" t="s">
        <v>213</v>
      </c>
      <c r="H47" s="145" t="s">
        <v>266</v>
      </c>
      <c r="I47" s="144" t="s">
        <v>214</v>
      </c>
      <c r="J47" s="138" t="s">
        <v>93</v>
      </c>
      <c r="K47" s="138">
        <v>50</v>
      </c>
      <c r="L47" s="157">
        <f t="shared" si="20"/>
        <v>11000</v>
      </c>
      <c r="M47" s="144">
        <v>550000</v>
      </c>
      <c r="O47" s="119">
        <v>1</v>
      </c>
      <c r="P47" s="119">
        <f t="shared" si="21"/>
        <v>50</v>
      </c>
      <c r="Q47" s="119">
        <f t="shared" si="22"/>
        <v>550000</v>
      </c>
      <c r="R47" s="119">
        <f t="shared" si="23"/>
        <v>0</v>
      </c>
      <c r="S47" s="119">
        <f t="shared" si="24"/>
        <v>0</v>
      </c>
      <c r="T47" s="119">
        <f t="shared" si="25"/>
        <v>0</v>
      </c>
    </row>
    <row r="48" spans="1:20" s="122" customFormat="1" ht="30">
      <c r="A48" s="138">
        <f t="shared" si="7"/>
        <v>41</v>
      </c>
      <c r="B48" s="138" t="s">
        <v>19</v>
      </c>
      <c r="C48" s="149" t="s">
        <v>305</v>
      </c>
      <c r="D48" s="149" t="s">
        <v>86</v>
      </c>
      <c r="E48" s="158" t="s">
        <v>91</v>
      </c>
      <c r="F48" s="143">
        <v>241110082577391</v>
      </c>
      <c r="G48" s="144" t="s">
        <v>215</v>
      </c>
      <c r="H48" s="145" t="s">
        <v>267</v>
      </c>
      <c r="I48" s="144" t="s">
        <v>216</v>
      </c>
      <c r="J48" s="138" t="s">
        <v>306</v>
      </c>
      <c r="K48" s="138">
        <v>10</v>
      </c>
      <c r="L48" s="157">
        <f t="shared" si="20"/>
        <v>29000</v>
      </c>
      <c r="M48" s="144">
        <v>290000</v>
      </c>
      <c r="O48" s="119"/>
      <c r="P48" s="119">
        <f t="shared" si="21"/>
        <v>0</v>
      </c>
      <c r="Q48" s="119">
        <f t="shared" si="22"/>
        <v>0</v>
      </c>
      <c r="R48" s="119">
        <f t="shared" si="23"/>
        <v>1</v>
      </c>
      <c r="S48" s="119">
        <f t="shared" si="24"/>
        <v>10</v>
      </c>
      <c r="T48" s="119">
        <f t="shared" si="25"/>
        <v>290000</v>
      </c>
    </row>
    <row r="49" spans="1:20" s="122" customFormat="1" ht="15">
      <c r="A49" s="138">
        <f t="shared" si="7"/>
        <v>42</v>
      </c>
      <c r="B49" s="138" t="s">
        <v>19</v>
      </c>
      <c r="C49" s="149" t="s">
        <v>307</v>
      </c>
      <c r="D49" s="149" t="s">
        <v>86</v>
      </c>
      <c r="E49" s="158" t="s">
        <v>91</v>
      </c>
      <c r="F49" s="143">
        <v>241110082577353</v>
      </c>
      <c r="G49" s="144" t="s">
        <v>217</v>
      </c>
      <c r="H49" s="145" t="s">
        <v>268</v>
      </c>
      <c r="I49" s="144" t="s">
        <v>218</v>
      </c>
      <c r="J49" s="138" t="s">
        <v>308</v>
      </c>
      <c r="K49" s="138">
        <v>200</v>
      </c>
      <c r="L49" s="157">
        <f t="shared" si="20"/>
        <v>5798</v>
      </c>
      <c r="M49" s="157">
        <v>1159600</v>
      </c>
      <c r="O49" s="119">
        <v>1</v>
      </c>
      <c r="P49" s="119">
        <f t="shared" si="21"/>
        <v>200</v>
      </c>
      <c r="Q49" s="119">
        <f t="shared" si="22"/>
        <v>1159600</v>
      </c>
      <c r="R49" s="119">
        <f t="shared" si="23"/>
        <v>0</v>
      </c>
      <c r="S49" s="119">
        <f t="shared" si="24"/>
        <v>0</v>
      </c>
      <c r="T49" s="119">
        <f t="shared" si="25"/>
        <v>0</v>
      </c>
    </row>
    <row r="50" spans="1:20" s="122" customFormat="1" ht="45">
      <c r="A50" s="138">
        <f t="shared" si="7"/>
        <v>43</v>
      </c>
      <c r="B50" s="138" t="s">
        <v>19</v>
      </c>
      <c r="C50" s="149" t="s">
        <v>309</v>
      </c>
      <c r="D50" s="149" t="s">
        <v>86</v>
      </c>
      <c r="E50" s="142" t="s">
        <v>310</v>
      </c>
      <c r="F50" s="143">
        <v>241100612474445</v>
      </c>
      <c r="G50" s="144" t="s">
        <v>219</v>
      </c>
      <c r="H50" s="145" t="s">
        <v>269</v>
      </c>
      <c r="I50" s="144" t="s">
        <v>220</v>
      </c>
      <c r="J50" s="138" t="s">
        <v>311</v>
      </c>
      <c r="K50" s="147">
        <f>55.89-11.1</f>
        <v>44.79</v>
      </c>
      <c r="L50" s="159">
        <f>M50/K50</f>
        <v>105027.26702388926</v>
      </c>
      <c r="M50" s="159">
        <f>5632307.93-928136.64</f>
        <v>4704171.29</v>
      </c>
      <c r="O50" s="119"/>
      <c r="P50" s="119">
        <f t="shared" si="21"/>
        <v>0</v>
      </c>
      <c r="Q50" s="119">
        <f t="shared" si="22"/>
        <v>0</v>
      </c>
      <c r="R50" s="119">
        <f t="shared" si="23"/>
        <v>1</v>
      </c>
      <c r="S50" s="119">
        <f t="shared" si="24"/>
        <v>44.79</v>
      </c>
      <c r="T50" s="119">
        <f t="shared" si="25"/>
        <v>4704171.29</v>
      </c>
    </row>
    <row r="51" spans="1:20" s="122" customFormat="1" ht="38.25">
      <c r="A51" s="138">
        <f t="shared" si="7"/>
        <v>44</v>
      </c>
      <c r="B51" s="138" t="s">
        <v>19</v>
      </c>
      <c r="C51" s="149" t="s">
        <v>110</v>
      </c>
      <c r="D51" s="149" t="s">
        <v>86</v>
      </c>
      <c r="E51" s="142" t="s">
        <v>189</v>
      </c>
      <c r="F51" s="143">
        <v>241100242802933</v>
      </c>
      <c r="G51" s="144" t="s">
        <v>221</v>
      </c>
      <c r="H51" s="145" t="s">
        <v>270</v>
      </c>
      <c r="I51" s="144" t="s">
        <v>104</v>
      </c>
      <c r="J51" s="138" t="s">
        <v>89</v>
      </c>
      <c r="K51" s="138">
        <v>9</v>
      </c>
      <c r="L51" s="157">
        <f>M51/K51</f>
        <v>420000</v>
      </c>
      <c r="M51" s="157">
        <v>3780000</v>
      </c>
      <c r="O51" s="119"/>
      <c r="P51" s="119">
        <f t="shared" si="21"/>
        <v>0</v>
      </c>
      <c r="Q51" s="119">
        <f t="shared" si="22"/>
        <v>0</v>
      </c>
      <c r="R51" s="119">
        <f t="shared" si="23"/>
        <v>1</v>
      </c>
      <c r="S51" s="119">
        <f t="shared" si="24"/>
        <v>9</v>
      </c>
      <c r="T51" s="119">
        <f t="shared" si="25"/>
        <v>3780000</v>
      </c>
    </row>
    <row r="52" spans="1:20" s="122" customFormat="1" ht="15">
      <c r="A52" s="138">
        <f t="shared" si="7"/>
        <v>45</v>
      </c>
      <c r="B52" s="138" t="s">
        <v>19</v>
      </c>
      <c r="C52" s="149" t="s">
        <v>312</v>
      </c>
      <c r="D52" s="149" t="s">
        <v>86</v>
      </c>
      <c r="E52" s="158" t="s">
        <v>91</v>
      </c>
      <c r="F52" s="143">
        <v>241110082637802</v>
      </c>
      <c r="G52" s="144" t="s">
        <v>222</v>
      </c>
      <c r="H52" s="145" t="s">
        <v>271</v>
      </c>
      <c r="I52" s="144" t="s">
        <v>223</v>
      </c>
      <c r="J52" s="138" t="s">
        <v>165</v>
      </c>
      <c r="K52" s="138">
        <v>4</v>
      </c>
      <c r="L52" s="157">
        <f t="shared" ref="L52:L57" si="26">+M52/K52</f>
        <v>395000</v>
      </c>
      <c r="M52" s="157">
        <v>1580000</v>
      </c>
      <c r="O52" s="119"/>
      <c r="P52" s="119">
        <f t="shared" si="21"/>
        <v>0</v>
      </c>
      <c r="Q52" s="119">
        <f t="shared" si="22"/>
        <v>0</v>
      </c>
      <c r="R52" s="119">
        <f t="shared" si="23"/>
        <v>1</v>
      </c>
      <c r="S52" s="119">
        <f t="shared" si="24"/>
        <v>4</v>
      </c>
      <c r="T52" s="119">
        <f t="shared" si="25"/>
        <v>1580000</v>
      </c>
    </row>
    <row r="53" spans="1:20" s="122" customFormat="1" ht="15">
      <c r="A53" s="138">
        <f t="shared" si="7"/>
        <v>46</v>
      </c>
      <c r="B53" s="138" t="s">
        <v>19</v>
      </c>
      <c r="C53" s="149" t="s">
        <v>313</v>
      </c>
      <c r="D53" s="149" t="s">
        <v>86</v>
      </c>
      <c r="E53" s="158" t="s">
        <v>91</v>
      </c>
      <c r="F53" s="143">
        <v>241110082655973</v>
      </c>
      <c r="G53" s="144" t="s">
        <v>224</v>
      </c>
      <c r="H53" s="145" t="s">
        <v>272</v>
      </c>
      <c r="I53" s="144" t="s">
        <v>225</v>
      </c>
      <c r="J53" s="138" t="s">
        <v>314</v>
      </c>
      <c r="K53" s="138">
        <v>100</v>
      </c>
      <c r="L53" s="157">
        <f t="shared" si="26"/>
        <v>10444</v>
      </c>
      <c r="M53" s="144">
        <v>1044400</v>
      </c>
      <c r="O53" s="119">
        <v>1</v>
      </c>
      <c r="P53" s="119">
        <f t="shared" si="21"/>
        <v>100</v>
      </c>
      <c r="Q53" s="119">
        <f t="shared" si="22"/>
        <v>1044400</v>
      </c>
      <c r="R53" s="119">
        <f t="shared" si="23"/>
        <v>0</v>
      </c>
      <c r="S53" s="119">
        <f t="shared" si="24"/>
        <v>0</v>
      </c>
      <c r="T53" s="119">
        <f t="shared" si="25"/>
        <v>0</v>
      </c>
    </row>
    <row r="54" spans="1:20" s="122" customFormat="1" ht="45">
      <c r="A54" s="138">
        <f t="shared" si="7"/>
        <v>47</v>
      </c>
      <c r="B54" s="138" t="s">
        <v>19</v>
      </c>
      <c r="C54" s="149" t="s">
        <v>315</v>
      </c>
      <c r="D54" s="149" t="s">
        <v>86</v>
      </c>
      <c r="E54" s="142" t="s">
        <v>321</v>
      </c>
      <c r="F54" s="143">
        <v>241100452937195</v>
      </c>
      <c r="G54" s="144" t="s">
        <v>226</v>
      </c>
      <c r="H54" s="145" t="s">
        <v>273</v>
      </c>
      <c r="I54" s="144" t="s">
        <v>227</v>
      </c>
      <c r="J54" s="138" t="s">
        <v>89</v>
      </c>
      <c r="K54" s="160">
        <v>1</v>
      </c>
      <c r="L54" s="157">
        <f t="shared" si="26"/>
        <v>2195500</v>
      </c>
      <c r="M54" s="157">
        <v>2195500</v>
      </c>
      <c r="O54" s="119"/>
      <c r="P54" s="119">
        <f t="shared" si="21"/>
        <v>0</v>
      </c>
      <c r="Q54" s="119">
        <f t="shared" si="22"/>
        <v>0</v>
      </c>
      <c r="R54" s="119">
        <f t="shared" si="23"/>
        <v>1</v>
      </c>
      <c r="S54" s="119">
        <f t="shared" si="24"/>
        <v>1</v>
      </c>
      <c r="T54" s="119">
        <f t="shared" si="25"/>
        <v>2195500</v>
      </c>
    </row>
    <row r="55" spans="1:20" s="122" customFormat="1" ht="15">
      <c r="A55" s="138">
        <f t="shared" si="7"/>
        <v>48</v>
      </c>
      <c r="B55" s="138" t="s">
        <v>19</v>
      </c>
      <c r="C55" s="149" t="s">
        <v>316</v>
      </c>
      <c r="D55" s="149" t="s">
        <v>86</v>
      </c>
      <c r="E55" s="158" t="s">
        <v>91</v>
      </c>
      <c r="F55" s="143">
        <v>241110082722832</v>
      </c>
      <c r="G55" s="144" t="s">
        <v>228</v>
      </c>
      <c r="H55" s="145" t="s">
        <v>274</v>
      </c>
      <c r="I55" s="144" t="s">
        <v>229</v>
      </c>
      <c r="J55" s="138" t="s">
        <v>306</v>
      </c>
      <c r="K55" s="138">
        <v>10</v>
      </c>
      <c r="L55" s="157">
        <f t="shared" si="26"/>
        <v>75000</v>
      </c>
      <c r="M55" s="157">
        <v>750000</v>
      </c>
      <c r="O55" s="119"/>
      <c r="P55" s="119">
        <f t="shared" si="21"/>
        <v>0</v>
      </c>
      <c r="Q55" s="119">
        <f t="shared" si="22"/>
        <v>0</v>
      </c>
      <c r="R55" s="119">
        <f t="shared" si="23"/>
        <v>1</v>
      </c>
      <c r="S55" s="119">
        <f t="shared" si="24"/>
        <v>10</v>
      </c>
      <c r="T55" s="119">
        <f t="shared" si="25"/>
        <v>750000</v>
      </c>
    </row>
    <row r="56" spans="1:20" s="122" customFormat="1" ht="25.5">
      <c r="A56" s="138">
        <f t="shared" si="7"/>
        <v>49</v>
      </c>
      <c r="B56" s="138" t="s">
        <v>19</v>
      </c>
      <c r="C56" s="149" t="s">
        <v>317</v>
      </c>
      <c r="D56" s="149" t="s">
        <v>86</v>
      </c>
      <c r="E56" s="158" t="s">
        <v>288</v>
      </c>
      <c r="F56" s="143">
        <v>241100102728185</v>
      </c>
      <c r="G56" s="144" t="s">
        <v>230</v>
      </c>
      <c r="H56" s="145" t="s">
        <v>275</v>
      </c>
      <c r="I56" s="144" t="s">
        <v>231</v>
      </c>
      <c r="J56" s="138" t="s">
        <v>89</v>
      </c>
      <c r="K56" s="160">
        <v>12</v>
      </c>
      <c r="L56" s="157">
        <f t="shared" si="26"/>
        <v>148762795</v>
      </c>
      <c r="M56" s="157">
        <v>1785153540</v>
      </c>
      <c r="O56" s="119"/>
      <c r="P56" s="119">
        <f t="shared" si="21"/>
        <v>0</v>
      </c>
      <c r="Q56" s="119">
        <f t="shared" si="22"/>
        <v>0</v>
      </c>
      <c r="R56" s="119">
        <f t="shared" si="23"/>
        <v>1</v>
      </c>
      <c r="S56" s="119">
        <f t="shared" si="24"/>
        <v>12</v>
      </c>
      <c r="T56" s="119">
        <f t="shared" si="25"/>
        <v>1785153540</v>
      </c>
    </row>
    <row r="57" spans="1:20" s="122" customFormat="1" ht="45">
      <c r="A57" s="138">
        <f t="shared" si="7"/>
        <v>50</v>
      </c>
      <c r="B57" s="138" t="s">
        <v>19</v>
      </c>
      <c r="C57" s="149" t="s">
        <v>318</v>
      </c>
      <c r="D57" s="149" t="s">
        <v>86</v>
      </c>
      <c r="E57" s="142" t="s">
        <v>320</v>
      </c>
      <c r="F57" s="143">
        <v>241100612816389</v>
      </c>
      <c r="G57" s="144" t="s">
        <v>232</v>
      </c>
      <c r="H57" s="145" t="s">
        <v>276</v>
      </c>
      <c r="I57" s="144" t="s">
        <v>233</v>
      </c>
      <c r="J57" s="138" t="s">
        <v>319</v>
      </c>
      <c r="K57" s="138">
        <v>18670</v>
      </c>
      <c r="L57" s="157">
        <f t="shared" si="26"/>
        <v>1000</v>
      </c>
      <c r="M57" s="157">
        <v>18670000</v>
      </c>
      <c r="O57" s="119"/>
      <c r="P57" s="119">
        <f t="shared" si="21"/>
        <v>0</v>
      </c>
      <c r="Q57" s="119">
        <f t="shared" si="22"/>
        <v>0</v>
      </c>
      <c r="R57" s="119">
        <f t="shared" si="23"/>
        <v>1</v>
      </c>
      <c r="S57" s="119">
        <f t="shared" si="24"/>
        <v>18670</v>
      </c>
      <c r="T57" s="119">
        <f t="shared" si="25"/>
        <v>18670000</v>
      </c>
    </row>
    <row r="58" spans="1:20" s="122" customFormat="1" ht="30">
      <c r="A58" s="138">
        <f t="shared" si="7"/>
        <v>51</v>
      </c>
      <c r="B58" s="138" t="s">
        <v>19</v>
      </c>
      <c r="C58" s="149" t="s">
        <v>318</v>
      </c>
      <c r="D58" s="149" t="s">
        <v>86</v>
      </c>
      <c r="E58" s="142" t="s">
        <v>320</v>
      </c>
      <c r="F58" s="143">
        <v>241100102468811</v>
      </c>
      <c r="G58" s="144" t="s">
        <v>234</v>
      </c>
      <c r="H58" s="145" t="s">
        <v>277</v>
      </c>
      <c r="I58" s="144" t="s">
        <v>235</v>
      </c>
      <c r="J58" s="138" t="s">
        <v>319</v>
      </c>
      <c r="K58" s="138">
        <f>109330-39840</f>
        <v>69490</v>
      </c>
      <c r="L58" s="157">
        <v>1000</v>
      </c>
      <c r="M58" s="157">
        <f>149170000-39840000</f>
        <v>109330000</v>
      </c>
      <c r="O58" s="119"/>
      <c r="P58" s="119">
        <f t="shared" si="21"/>
        <v>0</v>
      </c>
      <c r="Q58" s="119">
        <f t="shared" si="22"/>
        <v>0</v>
      </c>
      <c r="R58" s="119">
        <f t="shared" si="23"/>
        <v>1</v>
      </c>
      <c r="S58" s="119">
        <f t="shared" si="24"/>
        <v>69490</v>
      </c>
      <c r="T58" s="119">
        <f t="shared" si="25"/>
        <v>109330000</v>
      </c>
    </row>
    <row r="59" spans="1:20" s="122" customFormat="1" ht="15">
      <c r="A59" s="138">
        <f t="shared" si="7"/>
        <v>52</v>
      </c>
      <c r="B59" s="138" t="s">
        <v>19</v>
      </c>
      <c r="C59" s="149" t="s">
        <v>322</v>
      </c>
      <c r="D59" s="149" t="s">
        <v>86</v>
      </c>
      <c r="E59" s="158" t="s">
        <v>91</v>
      </c>
      <c r="F59" s="143">
        <v>241110082788470</v>
      </c>
      <c r="G59" s="144" t="s">
        <v>236</v>
      </c>
      <c r="H59" s="145" t="s">
        <v>278</v>
      </c>
      <c r="I59" s="144" t="s">
        <v>237</v>
      </c>
      <c r="J59" s="138" t="s">
        <v>93</v>
      </c>
      <c r="K59" s="160">
        <v>100</v>
      </c>
      <c r="L59" s="157">
        <f t="shared" ref="L59:L79" si="27">+M59/K59</f>
        <v>17000</v>
      </c>
      <c r="M59" s="157">
        <v>1700000</v>
      </c>
      <c r="O59" s="119"/>
      <c r="P59" s="119">
        <f t="shared" si="21"/>
        <v>0</v>
      </c>
      <c r="Q59" s="119">
        <f t="shared" si="22"/>
        <v>0</v>
      </c>
      <c r="R59" s="119">
        <f t="shared" si="23"/>
        <v>1</v>
      </c>
      <c r="S59" s="119">
        <f t="shared" si="24"/>
        <v>100</v>
      </c>
      <c r="T59" s="119">
        <f t="shared" si="25"/>
        <v>1700000</v>
      </c>
    </row>
    <row r="60" spans="1:20" s="122" customFormat="1" ht="30">
      <c r="A60" s="138">
        <f t="shared" si="7"/>
        <v>53</v>
      </c>
      <c r="B60" s="138" t="s">
        <v>19</v>
      </c>
      <c r="C60" s="149" t="s">
        <v>323</v>
      </c>
      <c r="D60" s="149" t="s">
        <v>86</v>
      </c>
      <c r="E60" s="158" t="s">
        <v>91</v>
      </c>
      <c r="F60" s="143">
        <v>241110082791949</v>
      </c>
      <c r="G60" s="144" t="s">
        <v>238</v>
      </c>
      <c r="H60" s="145" t="s">
        <v>279</v>
      </c>
      <c r="I60" s="144" t="s">
        <v>148</v>
      </c>
      <c r="J60" s="138" t="s">
        <v>93</v>
      </c>
      <c r="K60" s="138">
        <v>5</v>
      </c>
      <c r="L60" s="157">
        <f t="shared" si="27"/>
        <v>12000000</v>
      </c>
      <c r="M60" s="157">
        <v>60000000</v>
      </c>
      <c r="O60" s="119">
        <v>1</v>
      </c>
      <c r="P60" s="119">
        <f t="shared" si="21"/>
        <v>5</v>
      </c>
      <c r="Q60" s="119">
        <f t="shared" si="22"/>
        <v>60000000</v>
      </c>
      <c r="R60" s="119">
        <f t="shared" si="23"/>
        <v>0</v>
      </c>
      <c r="S60" s="119">
        <f t="shared" si="24"/>
        <v>0</v>
      </c>
      <c r="T60" s="119">
        <f t="shared" si="25"/>
        <v>0</v>
      </c>
    </row>
    <row r="61" spans="1:20" s="122" customFormat="1" ht="15">
      <c r="A61" s="138">
        <f t="shared" si="7"/>
        <v>54</v>
      </c>
      <c r="B61" s="138" t="s">
        <v>19</v>
      </c>
      <c r="C61" s="149" t="s">
        <v>324</v>
      </c>
      <c r="D61" s="149" t="s">
        <v>86</v>
      </c>
      <c r="E61" s="158" t="s">
        <v>91</v>
      </c>
      <c r="F61" s="143">
        <v>241110082803301</v>
      </c>
      <c r="G61" s="144" t="s">
        <v>239</v>
      </c>
      <c r="H61" s="145" t="s">
        <v>280</v>
      </c>
      <c r="I61" s="144" t="s">
        <v>240</v>
      </c>
      <c r="J61" s="138" t="s">
        <v>93</v>
      </c>
      <c r="K61" s="138">
        <v>3</v>
      </c>
      <c r="L61" s="157">
        <f t="shared" si="27"/>
        <v>2112000</v>
      </c>
      <c r="M61" s="157">
        <v>6336000</v>
      </c>
      <c r="O61" s="119">
        <v>1</v>
      </c>
      <c r="P61" s="119">
        <f t="shared" si="21"/>
        <v>3</v>
      </c>
      <c r="Q61" s="119">
        <f t="shared" si="22"/>
        <v>6336000</v>
      </c>
      <c r="R61" s="119">
        <f t="shared" si="23"/>
        <v>0</v>
      </c>
      <c r="S61" s="119">
        <f t="shared" si="24"/>
        <v>0</v>
      </c>
      <c r="T61" s="119">
        <f t="shared" si="25"/>
        <v>0</v>
      </c>
    </row>
    <row r="62" spans="1:20" s="122" customFormat="1" ht="15">
      <c r="A62" s="138">
        <f t="shared" si="7"/>
        <v>55</v>
      </c>
      <c r="B62" s="138" t="s">
        <v>19</v>
      </c>
      <c r="C62" s="149" t="s">
        <v>324</v>
      </c>
      <c r="D62" s="149" t="s">
        <v>86</v>
      </c>
      <c r="E62" s="158" t="s">
        <v>91</v>
      </c>
      <c r="F62" s="143">
        <v>241110082803318</v>
      </c>
      <c r="G62" s="144" t="s">
        <v>241</v>
      </c>
      <c r="H62" s="145" t="s">
        <v>280</v>
      </c>
      <c r="I62" s="144" t="s">
        <v>240</v>
      </c>
      <c r="J62" s="138" t="s">
        <v>93</v>
      </c>
      <c r="K62" s="138">
        <v>2</v>
      </c>
      <c r="L62" s="157">
        <f t="shared" si="27"/>
        <v>1655000</v>
      </c>
      <c r="M62" s="157">
        <v>3310000</v>
      </c>
      <c r="O62" s="119">
        <v>1</v>
      </c>
      <c r="P62" s="119">
        <f t="shared" si="21"/>
        <v>2</v>
      </c>
      <c r="Q62" s="119">
        <f t="shared" si="22"/>
        <v>3310000</v>
      </c>
      <c r="R62" s="119">
        <f t="shared" si="23"/>
        <v>0</v>
      </c>
      <c r="S62" s="119">
        <f t="shared" si="24"/>
        <v>0</v>
      </c>
      <c r="T62" s="119">
        <f t="shared" si="25"/>
        <v>0</v>
      </c>
    </row>
    <row r="63" spans="1:20" s="122" customFormat="1" ht="15">
      <c r="A63" s="138">
        <f t="shared" si="7"/>
        <v>56</v>
      </c>
      <c r="B63" s="138" t="s">
        <v>19</v>
      </c>
      <c r="C63" s="149" t="s">
        <v>325</v>
      </c>
      <c r="D63" s="149" t="s">
        <v>86</v>
      </c>
      <c r="E63" s="158" t="s">
        <v>91</v>
      </c>
      <c r="F63" s="143">
        <v>241110082803330</v>
      </c>
      <c r="G63" s="144" t="s">
        <v>242</v>
      </c>
      <c r="H63" s="145" t="s">
        <v>281</v>
      </c>
      <c r="I63" s="144" t="s">
        <v>243</v>
      </c>
      <c r="J63" s="138" t="s">
        <v>93</v>
      </c>
      <c r="K63" s="138">
        <v>2</v>
      </c>
      <c r="L63" s="157">
        <f t="shared" si="27"/>
        <v>1481200</v>
      </c>
      <c r="M63" s="157">
        <v>2962400</v>
      </c>
      <c r="O63" s="119">
        <v>1</v>
      </c>
      <c r="P63" s="119">
        <f t="shared" si="21"/>
        <v>2</v>
      </c>
      <c r="Q63" s="119">
        <f t="shared" si="22"/>
        <v>2962400</v>
      </c>
      <c r="R63" s="119">
        <f t="shared" si="23"/>
        <v>0</v>
      </c>
      <c r="S63" s="119">
        <f t="shared" si="24"/>
        <v>0</v>
      </c>
      <c r="T63" s="119">
        <f t="shared" si="25"/>
        <v>0</v>
      </c>
    </row>
    <row r="64" spans="1:20" s="122" customFormat="1" ht="15">
      <c r="A64" s="138">
        <f t="shared" si="7"/>
        <v>57</v>
      </c>
      <c r="B64" s="138" t="s">
        <v>19</v>
      </c>
      <c r="C64" s="149" t="s">
        <v>326</v>
      </c>
      <c r="D64" s="149" t="s">
        <v>86</v>
      </c>
      <c r="E64" s="158" t="s">
        <v>91</v>
      </c>
      <c r="F64" s="143">
        <v>241110082803347</v>
      </c>
      <c r="G64" s="144" t="s">
        <v>244</v>
      </c>
      <c r="H64" s="145" t="s">
        <v>282</v>
      </c>
      <c r="I64" s="144" t="s">
        <v>245</v>
      </c>
      <c r="J64" s="138" t="s">
        <v>93</v>
      </c>
      <c r="K64" s="138">
        <v>4</v>
      </c>
      <c r="L64" s="157">
        <f t="shared" si="27"/>
        <v>3545855</v>
      </c>
      <c r="M64" s="157">
        <v>14183420</v>
      </c>
      <c r="O64" s="119">
        <v>1</v>
      </c>
      <c r="P64" s="119">
        <f t="shared" si="21"/>
        <v>4</v>
      </c>
      <c r="Q64" s="119">
        <f t="shared" si="22"/>
        <v>14183420</v>
      </c>
      <c r="R64" s="119">
        <f t="shared" si="23"/>
        <v>0</v>
      </c>
      <c r="S64" s="119">
        <f t="shared" si="24"/>
        <v>0</v>
      </c>
      <c r="T64" s="119">
        <f t="shared" si="25"/>
        <v>0</v>
      </c>
    </row>
    <row r="65" spans="1:20" s="122" customFormat="1" ht="15">
      <c r="A65" s="138">
        <f t="shared" si="7"/>
        <v>58</v>
      </c>
      <c r="B65" s="138" t="s">
        <v>19</v>
      </c>
      <c r="C65" s="149" t="s">
        <v>327</v>
      </c>
      <c r="D65" s="149" t="s">
        <v>86</v>
      </c>
      <c r="E65" s="158" t="s">
        <v>91</v>
      </c>
      <c r="F65" s="143">
        <v>241110082813189</v>
      </c>
      <c r="G65" s="144" t="s">
        <v>246</v>
      </c>
      <c r="H65" s="145" t="s">
        <v>283</v>
      </c>
      <c r="I65" s="144" t="s">
        <v>247</v>
      </c>
      <c r="J65" s="138" t="s">
        <v>93</v>
      </c>
      <c r="K65" s="138">
        <v>10</v>
      </c>
      <c r="L65" s="157">
        <f t="shared" si="27"/>
        <v>1484000</v>
      </c>
      <c r="M65" s="157">
        <v>14840000</v>
      </c>
      <c r="O65" s="119">
        <v>1</v>
      </c>
      <c r="P65" s="119">
        <f t="shared" si="21"/>
        <v>10</v>
      </c>
      <c r="Q65" s="119">
        <f t="shared" si="22"/>
        <v>14840000</v>
      </c>
      <c r="R65" s="119">
        <f t="shared" si="23"/>
        <v>0</v>
      </c>
      <c r="S65" s="119">
        <f t="shared" si="24"/>
        <v>0</v>
      </c>
      <c r="T65" s="119">
        <f t="shared" si="25"/>
        <v>0</v>
      </c>
    </row>
    <row r="66" spans="1:20" s="122" customFormat="1" ht="15">
      <c r="A66" s="138">
        <f t="shared" si="7"/>
        <v>59</v>
      </c>
      <c r="B66" s="138" t="s">
        <v>19</v>
      </c>
      <c r="C66" s="149" t="s">
        <v>328</v>
      </c>
      <c r="D66" s="149" t="s">
        <v>86</v>
      </c>
      <c r="E66" s="158" t="s">
        <v>91</v>
      </c>
      <c r="F66" s="143">
        <v>241110082817143</v>
      </c>
      <c r="G66" s="144" t="s">
        <v>248</v>
      </c>
      <c r="H66" s="145" t="s">
        <v>284</v>
      </c>
      <c r="I66" s="144" t="s">
        <v>249</v>
      </c>
      <c r="J66" s="138" t="s">
        <v>93</v>
      </c>
      <c r="K66" s="138">
        <v>4</v>
      </c>
      <c r="L66" s="157">
        <f t="shared" si="27"/>
        <v>2020000</v>
      </c>
      <c r="M66" s="157">
        <v>8080000</v>
      </c>
      <c r="O66" s="119">
        <v>1</v>
      </c>
      <c r="P66" s="119">
        <f t="shared" si="21"/>
        <v>4</v>
      </c>
      <c r="Q66" s="119">
        <f t="shared" si="22"/>
        <v>8080000</v>
      </c>
      <c r="R66" s="119">
        <f t="shared" si="23"/>
        <v>0</v>
      </c>
      <c r="S66" s="119">
        <f t="shared" si="24"/>
        <v>0</v>
      </c>
      <c r="T66" s="119">
        <f t="shared" si="25"/>
        <v>0</v>
      </c>
    </row>
    <row r="67" spans="1:20" s="122" customFormat="1" ht="30">
      <c r="A67" s="138">
        <f t="shared" si="7"/>
        <v>60</v>
      </c>
      <c r="B67" s="138" t="s">
        <v>19</v>
      </c>
      <c r="C67" s="149" t="s">
        <v>323</v>
      </c>
      <c r="D67" s="149" t="s">
        <v>86</v>
      </c>
      <c r="E67" s="158" t="s">
        <v>91</v>
      </c>
      <c r="F67" s="143">
        <v>241110082827108</v>
      </c>
      <c r="G67" s="144" t="s">
        <v>250</v>
      </c>
      <c r="H67" s="145" t="s">
        <v>286</v>
      </c>
      <c r="I67" s="144" t="s">
        <v>251</v>
      </c>
      <c r="J67" s="138" t="s">
        <v>93</v>
      </c>
      <c r="K67" s="138">
        <v>14</v>
      </c>
      <c r="L67" s="157">
        <f t="shared" si="27"/>
        <v>4390000</v>
      </c>
      <c r="M67" s="157">
        <v>61460000</v>
      </c>
      <c r="O67" s="119">
        <v>1</v>
      </c>
      <c r="P67" s="119">
        <f t="shared" si="21"/>
        <v>14</v>
      </c>
      <c r="Q67" s="119">
        <f t="shared" si="22"/>
        <v>61460000</v>
      </c>
      <c r="R67" s="119">
        <f t="shared" si="23"/>
        <v>0</v>
      </c>
      <c r="S67" s="119">
        <f t="shared" si="24"/>
        <v>0</v>
      </c>
      <c r="T67" s="119">
        <f t="shared" si="25"/>
        <v>0</v>
      </c>
    </row>
    <row r="68" spans="1:20" s="122" customFormat="1" ht="15">
      <c r="A68" s="138">
        <f t="shared" si="7"/>
        <v>61</v>
      </c>
      <c r="B68" s="138" t="s">
        <v>19</v>
      </c>
      <c r="C68" s="149" t="s">
        <v>329</v>
      </c>
      <c r="D68" s="149" t="s">
        <v>86</v>
      </c>
      <c r="E68" s="158" t="s">
        <v>91</v>
      </c>
      <c r="F68" s="143">
        <v>241110082844607</v>
      </c>
      <c r="G68" s="144" t="s">
        <v>252</v>
      </c>
      <c r="H68" s="145" t="s">
        <v>285</v>
      </c>
      <c r="I68" s="144" t="s">
        <v>253</v>
      </c>
      <c r="J68" s="138" t="s">
        <v>93</v>
      </c>
      <c r="K68" s="138">
        <v>1</v>
      </c>
      <c r="L68" s="157">
        <f t="shared" si="27"/>
        <v>1430000</v>
      </c>
      <c r="M68" s="157">
        <v>1430000</v>
      </c>
      <c r="O68" s="119">
        <v>1</v>
      </c>
      <c r="P68" s="119">
        <f t="shared" si="21"/>
        <v>1</v>
      </c>
      <c r="Q68" s="119">
        <f t="shared" si="22"/>
        <v>1430000</v>
      </c>
      <c r="R68" s="119">
        <f t="shared" si="23"/>
        <v>0</v>
      </c>
      <c r="S68" s="119">
        <f t="shared" si="24"/>
        <v>0</v>
      </c>
      <c r="T68" s="119">
        <f t="shared" si="25"/>
        <v>0</v>
      </c>
    </row>
    <row r="69" spans="1:20" s="122" customFormat="1" ht="38.25">
      <c r="A69" s="138">
        <f t="shared" si="7"/>
        <v>62</v>
      </c>
      <c r="B69" s="138" t="s">
        <v>19</v>
      </c>
      <c r="C69" s="149" t="s">
        <v>331</v>
      </c>
      <c r="D69" s="138" t="s">
        <v>97</v>
      </c>
      <c r="E69" s="142" t="s">
        <v>111</v>
      </c>
      <c r="F69" s="143">
        <v>241100432922506</v>
      </c>
      <c r="G69" s="161">
        <v>279</v>
      </c>
      <c r="H69" s="145" t="s">
        <v>330</v>
      </c>
      <c r="I69" s="161">
        <v>306628114</v>
      </c>
      <c r="J69" s="138" t="s">
        <v>93</v>
      </c>
      <c r="K69" s="138">
        <v>3</v>
      </c>
      <c r="L69" s="157">
        <f t="shared" si="27"/>
        <v>19273068</v>
      </c>
      <c r="M69" s="157">
        <v>57819204</v>
      </c>
      <c r="O69" s="119">
        <v>1</v>
      </c>
      <c r="P69" s="119">
        <f t="shared" si="21"/>
        <v>3</v>
      </c>
      <c r="Q69" s="119">
        <f t="shared" si="22"/>
        <v>57819204</v>
      </c>
      <c r="R69" s="119">
        <f t="shared" si="23"/>
        <v>0</v>
      </c>
      <c r="S69" s="119">
        <f t="shared" si="24"/>
        <v>0</v>
      </c>
      <c r="T69" s="119">
        <f t="shared" si="25"/>
        <v>0</v>
      </c>
    </row>
    <row r="70" spans="1:20" s="122" customFormat="1" ht="38.25">
      <c r="A70" s="138">
        <f t="shared" si="7"/>
        <v>63</v>
      </c>
      <c r="B70" s="138" t="s">
        <v>19</v>
      </c>
      <c r="C70" s="149" t="s">
        <v>334</v>
      </c>
      <c r="D70" s="138" t="s">
        <v>97</v>
      </c>
      <c r="E70" s="142" t="s">
        <v>111</v>
      </c>
      <c r="F70" s="143">
        <v>241100432924367</v>
      </c>
      <c r="G70" s="144" t="s">
        <v>333</v>
      </c>
      <c r="H70" s="145" t="s">
        <v>332</v>
      </c>
      <c r="I70" s="144">
        <v>311009123</v>
      </c>
      <c r="J70" s="138" t="s">
        <v>89</v>
      </c>
      <c r="K70" s="138">
        <v>6</v>
      </c>
      <c r="L70" s="157">
        <f t="shared" si="27"/>
        <v>750000</v>
      </c>
      <c r="M70" s="157">
        <v>4500000</v>
      </c>
      <c r="O70" s="119"/>
      <c r="P70" s="119">
        <f t="shared" si="21"/>
        <v>0</v>
      </c>
      <c r="Q70" s="119">
        <f t="shared" si="22"/>
        <v>0</v>
      </c>
      <c r="R70" s="119">
        <f t="shared" si="23"/>
        <v>1</v>
      </c>
      <c r="S70" s="119">
        <f t="shared" si="24"/>
        <v>6</v>
      </c>
      <c r="T70" s="119">
        <f t="shared" si="25"/>
        <v>4500000</v>
      </c>
    </row>
    <row r="71" spans="1:20" s="122" customFormat="1" ht="38.25">
      <c r="A71" s="138">
        <f t="shared" si="7"/>
        <v>64</v>
      </c>
      <c r="B71" s="138" t="s">
        <v>19</v>
      </c>
      <c r="C71" s="149" t="s">
        <v>95</v>
      </c>
      <c r="D71" s="138" t="s">
        <v>97</v>
      </c>
      <c r="E71" s="142" t="s">
        <v>111</v>
      </c>
      <c r="F71" s="143">
        <v>241100432944567</v>
      </c>
      <c r="G71" s="144" t="s">
        <v>336</v>
      </c>
      <c r="H71" s="145" t="s">
        <v>335</v>
      </c>
      <c r="I71" s="144">
        <v>200543309</v>
      </c>
      <c r="J71" s="138" t="s">
        <v>93</v>
      </c>
      <c r="K71" s="138">
        <v>4</v>
      </c>
      <c r="L71" s="157">
        <f t="shared" si="27"/>
        <v>10919276.25</v>
      </c>
      <c r="M71" s="157">
        <v>43677105</v>
      </c>
      <c r="O71" s="119">
        <v>1</v>
      </c>
      <c r="P71" s="119">
        <f t="shared" si="21"/>
        <v>4</v>
      </c>
      <c r="Q71" s="119">
        <f t="shared" si="22"/>
        <v>43677105</v>
      </c>
      <c r="R71" s="119"/>
      <c r="S71" s="119">
        <f t="shared" si="24"/>
        <v>0</v>
      </c>
      <c r="T71" s="119">
        <f t="shared" si="25"/>
        <v>0</v>
      </c>
    </row>
    <row r="72" spans="1:20" s="122" customFormat="1" ht="38.25">
      <c r="A72" s="138">
        <f t="shared" si="7"/>
        <v>65</v>
      </c>
      <c r="B72" s="138" t="s">
        <v>19</v>
      </c>
      <c r="C72" s="149" t="s">
        <v>331</v>
      </c>
      <c r="D72" s="138" t="s">
        <v>97</v>
      </c>
      <c r="E72" s="142" t="s">
        <v>111</v>
      </c>
      <c r="F72" s="143">
        <v>241100432944634</v>
      </c>
      <c r="G72" s="144" t="s">
        <v>337</v>
      </c>
      <c r="H72" s="145" t="s">
        <v>335</v>
      </c>
      <c r="I72" s="144">
        <v>200543309</v>
      </c>
      <c r="J72" s="138" t="s">
        <v>93</v>
      </c>
      <c r="K72" s="138">
        <v>2</v>
      </c>
      <c r="L72" s="157">
        <f t="shared" si="27"/>
        <v>9699838</v>
      </c>
      <c r="M72" s="157">
        <v>19399676</v>
      </c>
      <c r="O72" s="119">
        <v>1</v>
      </c>
      <c r="P72" s="119">
        <f t="shared" si="21"/>
        <v>2</v>
      </c>
      <c r="Q72" s="119">
        <f t="shared" si="22"/>
        <v>19399676</v>
      </c>
      <c r="R72" s="119">
        <f t="shared" ref="R72:R77" si="28">+IF(O72&gt;0,0,1)</f>
        <v>0</v>
      </c>
      <c r="S72" s="119">
        <f t="shared" si="24"/>
        <v>0</v>
      </c>
      <c r="T72" s="119">
        <f t="shared" si="25"/>
        <v>0</v>
      </c>
    </row>
    <row r="73" spans="1:20" s="122" customFormat="1" ht="45">
      <c r="A73" s="138">
        <f t="shared" si="7"/>
        <v>66</v>
      </c>
      <c r="B73" s="138" t="s">
        <v>19</v>
      </c>
      <c r="C73" s="149" t="s">
        <v>96</v>
      </c>
      <c r="D73" s="138" t="s">
        <v>97</v>
      </c>
      <c r="E73" s="142" t="s">
        <v>111</v>
      </c>
      <c r="F73" s="143">
        <v>241100432924460</v>
      </c>
      <c r="G73" s="161">
        <v>8</v>
      </c>
      <c r="H73" s="145" t="s">
        <v>338</v>
      </c>
      <c r="I73" s="144">
        <v>302814678</v>
      </c>
      <c r="J73" s="138" t="s">
        <v>93</v>
      </c>
      <c r="K73" s="138">
        <v>1</v>
      </c>
      <c r="L73" s="157">
        <f t="shared" si="27"/>
        <v>4000000</v>
      </c>
      <c r="M73" s="157">
        <v>4000000</v>
      </c>
      <c r="O73" s="119">
        <v>1</v>
      </c>
      <c r="P73" s="119">
        <f t="shared" si="21"/>
        <v>1</v>
      </c>
      <c r="Q73" s="119">
        <f t="shared" si="22"/>
        <v>4000000</v>
      </c>
      <c r="R73" s="119">
        <f t="shared" si="28"/>
        <v>0</v>
      </c>
      <c r="S73" s="119">
        <f t="shared" si="24"/>
        <v>0</v>
      </c>
      <c r="T73" s="119">
        <f t="shared" si="25"/>
        <v>0</v>
      </c>
    </row>
    <row r="74" spans="1:20" s="122" customFormat="1" ht="45">
      <c r="A74" s="150">
        <f t="shared" si="7"/>
        <v>67</v>
      </c>
      <c r="B74" s="138" t="s">
        <v>19</v>
      </c>
      <c r="C74" s="149" t="s">
        <v>96</v>
      </c>
      <c r="D74" s="150" t="s">
        <v>97</v>
      </c>
      <c r="E74" s="142" t="s">
        <v>111</v>
      </c>
      <c r="F74" s="153">
        <v>241100432924553</v>
      </c>
      <c r="G74" s="162">
        <v>9</v>
      </c>
      <c r="H74" s="145" t="s">
        <v>338</v>
      </c>
      <c r="I74" s="144">
        <v>302814678</v>
      </c>
      <c r="J74" s="138" t="s">
        <v>93</v>
      </c>
      <c r="K74" s="150">
        <v>1</v>
      </c>
      <c r="L74" s="157">
        <f t="shared" si="27"/>
        <v>4000000</v>
      </c>
      <c r="M74" s="157">
        <v>4000000</v>
      </c>
      <c r="O74" s="119">
        <v>1</v>
      </c>
      <c r="P74" s="119">
        <f t="shared" si="21"/>
        <v>1</v>
      </c>
      <c r="Q74" s="119">
        <f t="shared" si="22"/>
        <v>4000000</v>
      </c>
      <c r="R74" s="119">
        <f t="shared" si="28"/>
        <v>0</v>
      </c>
      <c r="S74" s="119">
        <f t="shared" si="24"/>
        <v>0</v>
      </c>
      <c r="T74" s="119">
        <f t="shared" si="25"/>
        <v>0</v>
      </c>
    </row>
    <row r="75" spans="1:20" s="122" customFormat="1" ht="45">
      <c r="A75" s="138">
        <f t="shared" si="7"/>
        <v>68</v>
      </c>
      <c r="B75" s="138" t="s">
        <v>19</v>
      </c>
      <c r="C75" s="149" t="s">
        <v>339</v>
      </c>
      <c r="D75" s="138" t="s">
        <v>97</v>
      </c>
      <c r="E75" s="142" t="s">
        <v>111</v>
      </c>
      <c r="F75" s="143">
        <v>241100432946258</v>
      </c>
      <c r="G75" s="161">
        <v>10</v>
      </c>
      <c r="H75" s="145" t="s">
        <v>174</v>
      </c>
      <c r="I75" s="144">
        <v>302814678</v>
      </c>
      <c r="J75" s="138" t="s">
        <v>93</v>
      </c>
      <c r="K75" s="138">
        <v>2</v>
      </c>
      <c r="L75" s="157">
        <f t="shared" si="27"/>
        <v>2000000</v>
      </c>
      <c r="M75" s="157">
        <v>4000000</v>
      </c>
      <c r="O75" s="119">
        <v>1</v>
      </c>
      <c r="P75" s="119">
        <f t="shared" si="21"/>
        <v>2</v>
      </c>
      <c r="Q75" s="119">
        <f t="shared" si="22"/>
        <v>4000000</v>
      </c>
      <c r="R75" s="119">
        <f t="shared" si="28"/>
        <v>0</v>
      </c>
      <c r="S75" s="119">
        <f t="shared" si="24"/>
        <v>0</v>
      </c>
      <c r="T75" s="119">
        <f t="shared" si="25"/>
        <v>0</v>
      </c>
    </row>
    <row r="76" spans="1:20" s="122" customFormat="1" ht="45">
      <c r="A76" s="138">
        <f t="shared" si="7"/>
        <v>69</v>
      </c>
      <c r="B76" s="138" t="s">
        <v>19</v>
      </c>
      <c r="C76" s="149" t="s">
        <v>339</v>
      </c>
      <c r="D76" s="138" t="s">
        <v>97</v>
      </c>
      <c r="E76" s="142" t="s">
        <v>111</v>
      </c>
      <c r="F76" s="143">
        <v>241100432946318</v>
      </c>
      <c r="G76" s="161">
        <v>11</v>
      </c>
      <c r="H76" s="145" t="s">
        <v>174</v>
      </c>
      <c r="I76" s="144">
        <v>302814678</v>
      </c>
      <c r="J76" s="138" t="s">
        <v>93</v>
      </c>
      <c r="K76" s="138">
        <v>2</v>
      </c>
      <c r="L76" s="157">
        <f t="shared" si="27"/>
        <v>3000000</v>
      </c>
      <c r="M76" s="157">
        <v>6000000</v>
      </c>
      <c r="O76" s="119">
        <v>1</v>
      </c>
      <c r="P76" s="119">
        <f t="shared" si="21"/>
        <v>2</v>
      </c>
      <c r="Q76" s="119">
        <f t="shared" si="22"/>
        <v>6000000</v>
      </c>
      <c r="R76" s="119">
        <f t="shared" si="28"/>
        <v>0</v>
      </c>
      <c r="S76" s="119">
        <f t="shared" si="24"/>
        <v>0</v>
      </c>
      <c r="T76" s="119">
        <f t="shared" si="25"/>
        <v>0</v>
      </c>
    </row>
    <row r="77" spans="1:20" s="122" customFormat="1" ht="38.25">
      <c r="A77" s="138">
        <f t="shared" si="7"/>
        <v>70</v>
      </c>
      <c r="B77" s="138" t="s">
        <v>19</v>
      </c>
      <c r="C77" s="149" t="s">
        <v>340</v>
      </c>
      <c r="D77" s="138" t="s">
        <v>97</v>
      </c>
      <c r="E77" s="142" t="s">
        <v>111</v>
      </c>
      <c r="F77" s="143">
        <v>241100432981858</v>
      </c>
      <c r="G77" s="144" t="s">
        <v>342</v>
      </c>
      <c r="H77" s="145" t="s">
        <v>341</v>
      </c>
      <c r="I77" s="144">
        <v>308580358</v>
      </c>
      <c r="J77" s="138" t="s">
        <v>89</v>
      </c>
      <c r="K77" s="138">
        <v>1</v>
      </c>
      <c r="L77" s="157">
        <f t="shared" si="27"/>
        <v>1792800</v>
      </c>
      <c r="M77" s="157">
        <v>1792800</v>
      </c>
      <c r="O77" s="119"/>
      <c r="P77" s="119">
        <f t="shared" si="21"/>
        <v>0</v>
      </c>
      <c r="Q77" s="119">
        <f t="shared" si="22"/>
        <v>0</v>
      </c>
      <c r="R77" s="119">
        <f t="shared" si="28"/>
        <v>1</v>
      </c>
      <c r="S77" s="119">
        <f t="shared" si="24"/>
        <v>1</v>
      </c>
      <c r="T77" s="119">
        <f t="shared" si="25"/>
        <v>1792800</v>
      </c>
    </row>
    <row r="78" spans="1:20" s="122" customFormat="1" ht="38.25">
      <c r="A78" s="138">
        <f t="shared" si="7"/>
        <v>71</v>
      </c>
      <c r="B78" s="138" t="s">
        <v>19</v>
      </c>
      <c r="C78" s="149" t="s">
        <v>95</v>
      </c>
      <c r="D78" s="138" t="s">
        <v>97</v>
      </c>
      <c r="E78" s="142" t="s">
        <v>111</v>
      </c>
      <c r="F78" s="143">
        <v>241100433057118</v>
      </c>
      <c r="G78" s="144" t="s">
        <v>343</v>
      </c>
      <c r="H78" s="145" t="s">
        <v>335</v>
      </c>
      <c r="I78" s="144">
        <v>200543309</v>
      </c>
      <c r="J78" s="138" t="s">
        <v>93</v>
      </c>
      <c r="K78" s="138">
        <v>2</v>
      </c>
      <c r="L78" s="157">
        <f t="shared" si="27"/>
        <v>30068904.5</v>
      </c>
      <c r="M78" s="157">
        <v>60137809</v>
      </c>
      <c r="O78" s="119">
        <v>1</v>
      </c>
      <c r="P78" s="119">
        <f t="shared" ref="P78:P79" si="29">+IF(O78&gt;0,K78,0)</f>
        <v>2</v>
      </c>
      <c r="Q78" s="119">
        <f t="shared" ref="Q78:Q79" si="30">+IF(O78&gt;0,M78,0)</f>
        <v>60137809</v>
      </c>
      <c r="R78" s="119">
        <f t="shared" ref="R78:R79" si="31">+IF(O78&gt;0,0,1)</f>
        <v>0</v>
      </c>
      <c r="S78" s="119">
        <f t="shared" ref="S78:S79" si="32">+IF(R78&gt;0,K78,0)</f>
        <v>0</v>
      </c>
      <c r="T78" s="119">
        <f t="shared" ref="T78:T79" si="33">+IF(R78&gt;0,M78,0)</f>
        <v>0</v>
      </c>
    </row>
    <row r="79" spans="1:20" s="122" customFormat="1" ht="38.25">
      <c r="A79" s="138">
        <f t="shared" si="7"/>
        <v>72</v>
      </c>
      <c r="B79" s="138" t="s">
        <v>19</v>
      </c>
      <c r="C79" s="149" t="s">
        <v>95</v>
      </c>
      <c r="D79" s="138" t="s">
        <v>97</v>
      </c>
      <c r="E79" s="142" t="s">
        <v>111</v>
      </c>
      <c r="F79" s="143">
        <v>241100433056568</v>
      </c>
      <c r="G79" s="144" t="s">
        <v>344</v>
      </c>
      <c r="H79" s="145" t="s">
        <v>335</v>
      </c>
      <c r="I79" s="144">
        <v>200543309</v>
      </c>
      <c r="J79" s="138" t="s">
        <v>93</v>
      </c>
      <c r="K79" s="138">
        <v>1</v>
      </c>
      <c r="L79" s="157">
        <f t="shared" si="27"/>
        <v>20715282</v>
      </c>
      <c r="M79" s="157">
        <v>20715282</v>
      </c>
      <c r="O79" s="119">
        <v>1</v>
      </c>
      <c r="P79" s="119">
        <f t="shared" si="29"/>
        <v>1</v>
      </c>
      <c r="Q79" s="119">
        <f t="shared" si="30"/>
        <v>20715282</v>
      </c>
      <c r="R79" s="119">
        <f t="shared" si="31"/>
        <v>0</v>
      </c>
      <c r="S79" s="119">
        <f t="shared" si="32"/>
        <v>0</v>
      </c>
      <c r="T79" s="119">
        <f t="shared" si="33"/>
        <v>0</v>
      </c>
    </row>
    <row r="80" spans="1:20">
      <c r="A80" s="138">
        <f t="shared" si="7"/>
        <v>73</v>
      </c>
      <c r="B80" s="138"/>
      <c r="C80" s="163"/>
      <c r="D80" s="138"/>
      <c r="E80" s="142"/>
      <c r="F80" s="164"/>
      <c r="G80" s="164"/>
      <c r="H80" s="164"/>
      <c r="I80" s="164"/>
      <c r="J80" s="164"/>
      <c r="K80" s="164"/>
      <c r="L80" s="164"/>
      <c r="M80" s="165">
        <f>SUM(M33:M79)</f>
        <v>3157476631.1199999</v>
      </c>
      <c r="N80" s="117"/>
      <c r="O80" s="128"/>
      <c r="P80" s="128"/>
      <c r="Q80" s="165">
        <f>SUM(Q33:Q79)</f>
        <v>397674336</v>
      </c>
      <c r="R80" s="128"/>
      <c r="S80" s="128"/>
      <c r="T80" s="165">
        <f>SUM(T33:T79)</f>
        <v>2759802295.1199999</v>
      </c>
    </row>
    <row r="81" spans="2:20" ht="48.75" customHeight="1">
      <c r="B81" s="166" t="s">
        <v>70</v>
      </c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Q81" s="119"/>
      <c r="R81" s="119"/>
      <c r="S81" s="119"/>
      <c r="T81" s="119"/>
    </row>
  </sheetData>
  <autoFilter ref="A5:T81" xr:uid="{00000000-0009-0000-0000-000004000000}">
    <filterColumn colId="8" showButton="0"/>
  </autoFilter>
  <mergeCells count="15">
    <mergeCell ref="A5:A6"/>
    <mergeCell ref="B5:B6"/>
    <mergeCell ref="C5:C6"/>
    <mergeCell ref="D5:D6"/>
    <mergeCell ref="L2:M2"/>
    <mergeCell ref="A3:M3"/>
    <mergeCell ref="L5:L6"/>
    <mergeCell ref="H5:I5"/>
    <mergeCell ref="F5:G6"/>
    <mergeCell ref="J1:M1"/>
    <mergeCell ref="B81:M81"/>
    <mergeCell ref="E5:E6"/>
    <mergeCell ref="M5:M6"/>
    <mergeCell ref="J5:J6"/>
    <mergeCell ref="K5:K6"/>
  </mergeCells>
  <printOptions horizontalCentered="1"/>
  <pageMargins left="0.19685039370078741" right="0.19685039370078741" top="0.19685039370078741" bottom="0.19685039370078741" header="0" footer="0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2"/>
  <sheetViews>
    <sheetView view="pageBreakPreview" zoomScale="85" zoomScaleNormal="70" zoomScaleSheetLayoutView="85" workbookViewId="0">
      <selection activeCell="A4" sqref="A4"/>
    </sheetView>
  </sheetViews>
  <sheetFormatPr defaultColWidth="9.140625" defaultRowHeight="18.75"/>
  <cols>
    <col min="1" max="1" width="8.140625" style="21" customWidth="1"/>
    <col min="2" max="2" width="14.28515625" style="23" customWidth="1"/>
    <col min="3" max="3" width="50.28515625" style="21" customWidth="1"/>
    <col min="4" max="4" width="24.85546875" style="23" customWidth="1"/>
    <col min="5" max="5" width="22.140625" style="23" customWidth="1"/>
    <col min="6" max="7" width="18.5703125" style="23" customWidth="1"/>
    <col min="8" max="8" width="21.7109375" style="23" customWidth="1"/>
    <col min="9" max="9" width="16.7109375" style="21" customWidth="1"/>
    <col min="10" max="12" width="15.7109375" style="21" customWidth="1"/>
    <col min="13" max="16" width="18.7109375" style="21" customWidth="1"/>
    <col min="17" max="22" width="15.7109375" style="21" customWidth="1"/>
    <col min="23" max="16384" width="9.140625" style="21"/>
  </cols>
  <sheetData>
    <row r="1" spans="1:13" ht="93.75" customHeight="1">
      <c r="F1" s="85" t="s">
        <v>77</v>
      </c>
      <c r="G1" s="85"/>
      <c r="H1" s="85"/>
    </row>
    <row r="2" spans="1:13">
      <c r="H2" s="52"/>
    </row>
    <row r="3" spans="1:13" ht="81.75" customHeight="1">
      <c r="A3" s="93" t="s">
        <v>116</v>
      </c>
      <c r="B3" s="93"/>
      <c r="C3" s="93"/>
      <c r="D3" s="93"/>
      <c r="E3" s="93"/>
      <c r="F3" s="93"/>
      <c r="G3" s="93"/>
      <c r="H3" s="93"/>
      <c r="I3" s="22"/>
      <c r="J3" s="22"/>
      <c r="K3" s="22"/>
      <c r="L3" s="22"/>
    </row>
    <row r="4" spans="1:13">
      <c r="H4" s="24"/>
    </row>
    <row r="5" spans="1:13" ht="45" customHeight="1">
      <c r="A5" s="108" t="s">
        <v>13</v>
      </c>
      <c r="B5" s="108" t="s">
        <v>14</v>
      </c>
      <c r="C5" s="108" t="s">
        <v>52</v>
      </c>
      <c r="D5" s="108" t="s">
        <v>43</v>
      </c>
      <c r="E5" s="108" t="s">
        <v>11</v>
      </c>
      <c r="F5" s="92" t="s">
        <v>53</v>
      </c>
      <c r="G5" s="92"/>
      <c r="H5" s="108" t="s">
        <v>65</v>
      </c>
      <c r="M5" s="25"/>
    </row>
    <row r="6" spans="1:13" ht="126.75" customHeight="1">
      <c r="A6" s="109"/>
      <c r="B6" s="109"/>
      <c r="C6" s="109"/>
      <c r="D6" s="109"/>
      <c r="E6" s="109"/>
      <c r="F6" s="63" t="s">
        <v>59</v>
      </c>
      <c r="G6" s="63" t="s">
        <v>62</v>
      </c>
      <c r="H6" s="109"/>
    </row>
    <row r="7" spans="1:13" ht="37.5" customHeight="1">
      <c r="A7" s="26">
        <v>1</v>
      </c>
      <c r="B7" s="26">
        <v>0</v>
      </c>
      <c r="C7" s="10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</row>
    <row r="8" spans="1:13" ht="37.5" customHeight="1">
      <c r="A8" s="26">
        <f t="shared" ref="A8:A10" si="0">+A7+1</f>
        <v>2</v>
      </c>
      <c r="B8" s="26">
        <v>0</v>
      </c>
      <c r="C8" s="10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</row>
    <row r="9" spans="1:13" ht="37.5" customHeight="1">
      <c r="A9" s="26">
        <f t="shared" si="0"/>
        <v>3</v>
      </c>
      <c r="B9" s="26">
        <v>0</v>
      </c>
      <c r="C9" s="10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</row>
    <row r="10" spans="1:13" ht="37.5" customHeight="1">
      <c r="A10" s="26">
        <f t="shared" si="0"/>
        <v>4</v>
      </c>
      <c r="B10" s="26">
        <v>0</v>
      </c>
      <c r="C10" s="10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</row>
    <row r="12" spans="1:13" ht="48.75" customHeight="1">
      <c r="B12" s="86" t="s">
        <v>70</v>
      </c>
      <c r="C12" s="86"/>
      <c r="D12" s="86"/>
      <c r="E12" s="86"/>
      <c r="F12" s="86"/>
      <c r="G12" s="86"/>
      <c r="H12" s="86"/>
    </row>
  </sheetData>
  <autoFilter ref="A5:M10" xr:uid="{00000000-0009-0000-0000-000005000000}">
    <filterColumn colId="6" showButton="0"/>
  </autoFilter>
  <mergeCells count="10">
    <mergeCell ref="F1:H1"/>
    <mergeCell ref="H5:H6"/>
    <mergeCell ref="B12:H12"/>
    <mergeCell ref="E5:E6"/>
    <mergeCell ref="F5:G5"/>
    <mergeCell ref="A3:H3"/>
    <mergeCell ref="A5:A6"/>
    <mergeCell ref="B5:B6"/>
    <mergeCell ref="C5:C6"/>
    <mergeCell ref="D5:D6"/>
  </mergeCells>
  <printOptions horizontalCentered="1"/>
  <pageMargins left="0.19685039370078741" right="0.19685039370078741" top="0.19685039370078741" bottom="0.19685039370078741" header="0" footer="0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4"/>
  <sheetViews>
    <sheetView workbookViewId="0">
      <selection activeCell="A3" sqref="A3:K3"/>
    </sheetView>
  </sheetViews>
  <sheetFormatPr defaultColWidth="9.140625" defaultRowHeight="15"/>
  <cols>
    <col min="1" max="1" width="9.140625" style="30"/>
    <col min="2" max="2" width="35" style="31" customWidth="1"/>
    <col min="3" max="3" width="12.85546875" style="31" customWidth="1"/>
    <col min="4" max="5" width="12.85546875" style="32" customWidth="1"/>
    <col min="6" max="6" width="17.28515625" style="33" customWidth="1"/>
    <col min="7" max="7" width="17.140625" style="33" customWidth="1"/>
    <col min="8" max="10" width="15" style="33" customWidth="1"/>
    <col min="11" max="11" width="16.140625" style="33" customWidth="1"/>
    <col min="12" max="16384" width="9.140625" style="33"/>
  </cols>
  <sheetData>
    <row r="1" spans="1:11" ht="73.5" customHeight="1">
      <c r="H1" s="77" t="s">
        <v>78</v>
      </c>
      <c r="I1" s="78"/>
      <c r="J1" s="78"/>
      <c r="K1" s="78"/>
    </row>
    <row r="2" spans="1:11" ht="70.150000000000006" customHeight="1">
      <c r="A2" s="110" t="s">
        <v>117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ht="15.75">
      <c r="A3" s="115" t="s">
        <v>92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1">
      <c r="K4" s="29"/>
    </row>
    <row r="5" spans="1:11" s="36" customFormat="1" ht="33" customHeight="1">
      <c r="A5" s="111" t="s">
        <v>13</v>
      </c>
      <c r="B5" s="111" t="s">
        <v>27</v>
      </c>
      <c r="C5" s="111" t="s">
        <v>25</v>
      </c>
      <c r="D5" s="111" t="s">
        <v>22</v>
      </c>
      <c r="E5" s="111" t="s">
        <v>23</v>
      </c>
      <c r="F5" s="113" t="s">
        <v>26</v>
      </c>
      <c r="G5" s="114"/>
      <c r="H5" s="111" t="s">
        <v>71</v>
      </c>
      <c r="I5" s="111" t="s">
        <v>68</v>
      </c>
      <c r="J5" s="111" t="s">
        <v>72</v>
      </c>
      <c r="K5" s="111" t="s">
        <v>28</v>
      </c>
    </row>
    <row r="6" spans="1:11" s="36" customFormat="1" ht="105.75" customHeight="1">
      <c r="A6" s="112"/>
      <c r="B6" s="112"/>
      <c r="C6" s="112"/>
      <c r="D6" s="112"/>
      <c r="E6" s="112"/>
      <c r="F6" s="34" t="s">
        <v>67</v>
      </c>
      <c r="G6" s="34" t="s">
        <v>66</v>
      </c>
      <c r="H6" s="112"/>
      <c r="I6" s="112"/>
      <c r="J6" s="112"/>
      <c r="K6" s="112"/>
    </row>
    <row r="7" spans="1:11" ht="19.5" customHeight="1">
      <c r="A7" s="43" t="s">
        <v>35</v>
      </c>
      <c r="B7" s="42" t="s">
        <v>29</v>
      </c>
      <c r="C7" s="37"/>
      <c r="D7" s="38"/>
      <c r="E7" s="38"/>
      <c r="F7" s="40"/>
      <c r="G7" s="40"/>
      <c r="H7" s="40"/>
      <c r="I7" s="40"/>
      <c r="J7" s="40"/>
      <c r="K7" s="40"/>
    </row>
    <row r="8" spans="1:11" ht="19.5" customHeight="1">
      <c r="A8" s="43"/>
      <c r="B8" s="42"/>
      <c r="C8" s="37"/>
      <c r="D8" s="38"/>
      <c r="E8" s="38"/>
      <c r="F8" s="40"/>
      <c r="G8" s="40"/>
      <c r="H8" s="40"/>
      <c r="I8" s="40"/>
      <c r="J8" s="40"/>
      <c r="K8" s="40"/>
    </row>
    <row r="9" spans="1:11" ht="19.5" customHeight="1">
      <c r="A9" s="43"/>
      <c r="B9" s="42"/>
      <c r="C9" s="37"/>
      <c r="D9" s="38"/>
      <c r="E9" s="38"/>
      <c r="F9" s="40"/>
      <c r="G9" s="40"/>
      <c r="H9" s="40"/>
      <c r="I9" s="40"/>
      <c r="J9" s="40"/>
      <c r="K9" s="40"/>
    </row>
    <row r="10" spans="1:11" ht="19.5" customHeight="1">
      <c r="A10" s="43" t="s">
        <v>36</v>
      </c>
      <c r="B10" s="42" t="s">
        <v>30</v>
      </c>
      <c r="C10" s="37"/>
      <c r="D10" s="38"/>
      <c r="E10" s="38"/>
      <c r="F10" s="40"/>
      <c r="G10" s="40"/>
      <c r="H10" s="40"/>
      <c r="I10" s="40"/>
      <c r="J10" s="40"/>
      <c r="K10" s="40"/>
    </row>
    <row r="11" spans="1:11" ht="19.5" customHeight="1">
      <c r="A11" s="43"/>
      <c r="B11" s="42"/>
      <c r="C11" s="37"/>
      <c r="D11" s="38"/>
      <c r="E11" s="38"/>
      <c r="F11" s="40"/>
      <c r="G11" s="40"/>
      <c r="H11" s="40"/>
      <c r="I11" s="40"/>
      <c r="J11" s="40"/>
      <c r="K11" s="40"/>
    </row>
    <row r="12" spans="1:11" ht="19.5" customHeight="1">
      <c r="A12" s="43"/>
      <c r="B12" s="42"/>
      <c r="C12" s="37"/>
      <c r="D12" s="38"/>
      <c r="E12" s="38"/>
      <c r="F12" s="40"/>
      <c r="G12" s="40"/>
      <c r="H12" s="40"/>
      <c r="I12" s="40"/>
      <c r="J12" s="40"/>
      <c r="K12" s="40"/>
    </row>
    <row r="13" spans="1:11" ht="19.5" customHeight="1">
      <c r="A13" s="43" t="s">
        <v>37</v>
      </c>
      <c r="B13" s="42" t="s">
        <v>31</v>
      </c>
      <c r="C13" s="37"/>
      <c r="D13" s="38"/>
      <c r="E13" s="38"/>
      <c r="F13" s="40"/>
      <c r="G13" s="40"/>
      <c r="H13" s="40"/>
      <c r="I13" s="40"/>
      <c r="J13" s="40"/>
      <c r="K13" s="40"/>
    </row>
    <row r="14" spans="1:11" ht="19.5" customHeight="1">
      <c r="A14" s="43"/>
      <c r="B14" s="42"/>
      <c r="C14" s="37"/>
      <c r="D14" s="38"/>
      <c r="E14" s="38"/>
      <c r="F14" s="40"/>
      <c r="G14" s="40"/>
      <c r="H14" s="40"/>
      <c r="I14" s="40"/>
      <c r="J14" s="40"/>
      <c r="K14" s="40"/>
    </row>
    <row r="15" spans="1:11" ht="19.5" customHeight="1">
      <c r="A15" s="43"/>
      <c r="B15" s="42"/>
      <c r="C15" s="37"/>
      <c r="D15" s="38"/>
      <c r="E15" s="38"/>
      <c r="F15" s="40"/>
      <c r="G15" s="40"/>
      <c r="H15" s="40"/>
      <c r="I15" s="40"/>
      <c r="J15" s="40"/>
      <c r="K15" s="40"/>
    </row>
    <row r="16" spans="1:11" ht="30" customHeight="1">
      <c r="A16" s="43" t="s">
        <v>38</v>
      </c>
      <c r="B16" s="42" t="s">
        <v>32</v>
      </c>
      <c r="C16" s="37"/>
      <c r="D16" s="38"/>
      <c r="E16" s="38"/>
      <c r="F16" s="40"/>
      <c r="G16" s="40"/>
      <c r="H16" s="40"/>
      <c r="I16" s="40"/>
      <c r="J16" s="40"/>
      <c r="K16" s="40"/>
    </row>
    <row r="17" spans="1:11" ht="19.5" customHeight="1">
      <c r="A17" s="43"/>
      <c r="B17" s="42"/>
      <c r="C17" s="37"/>
      <c r="D17" s="38"/>
      <c r="E17" s="38"/>
      <c r="F17" s="40"/>
      <c r="G17" s="40"/>
      <c r="H17" s="40"/>
      <c r="I17" s="40"/>
      <c r="J17" s="40"/>
      <c r="K17" s="40"/>
    </row>
    <row r="18" spans="1:11" ht="19.5" customHeight="1">
      <c r="A18" s="43"/>
      <c r="B18" s="42"/>
      <c r="C18" s="37"/>
      <c r="D18" s="38"/>
      <c r="E18" s="38"/>
      <c r="F18" s="40"/>
      <c r="G18" s="40"/>
      <c r="H18" s="40"/>
      <c r="I18" s="40"/>
      <c r="J18" s="40"/>
      <c r="K18" s="40"/>
    </row>
    <row r="19" spans="1:11" ht="19.5" customHeight="1">
      <c r="A19" s="43" t="s">
        <v>39</v>
      </c>
      <c r="B19" s="42" t="s">
        <v>33</v>
      </c>
      <c r="C19" s="37"/>
      <c r="D19" s="38"/>
      <c r="E19" s="38"/>
      <c r="F19" s="40"/>
      <c r="G19" s="40"/>
      <c r="H19" s="40"/>
      <c r="I19" s="40"/>
      <c r="J19" s="40"/>
      <c r="K19" s="40"/>
    </row>
    <row r="20" spans="1:11" ht="19.5" customHeight="1">
      <c r="A20" s="43"/>
      <c r="B20" s="42"/>
      <c r="C20" s="37"/>
      <c r="D20" s="38"/>
      <c r="E20" s="38"/>
      <c r="F20" s="40"/>
      <c r="G20" s="40"/>
      <c r="H20" s="40"/>
      <c r="I20" s="40"/>
      <c r="J20" s="40"/>
      <c r="K20" s="40"/>
    </row>
    <row r="21" spans="1:11" ht="19.5" customHeight="1">
      <c r="A21" s="43"/>
      <c r="B21" s="42"/>
      <c r="C21" s="37"/>
      <c r="D21" s="38"/>
      <c r="E21" s="38"/>
      <c r="F21" s="40"/>
      <c r="G21" s="40"/>
      <c r="H21" s="40"/>
      <c r="I21" s="40"/>
      <c r="J21" s="40"/>
      <c r="K21" s="40"/>
    </row>
    <row r="22" spans="1:11" ht="19.5" customHeight="1">
      <c r="A22" s="43" t="s">
        <v>40</v>
      </c>
      <c r="B22" s="42" t="s">
        <v>34</v>
      </c>
      <c r="C22" s="37"/>
      <c r="D22" s="38"/>
      <c r="E22" s="38"/>
      <c r="F22" s="40"/>
      <c r="G22" s="40"/>
      <c r="H22" s="40"/>
      <c r="I22" s="40"/>
      <c r="J22" s="40"/>
      <c r="K22" s="40"/>
    </row>
    <row r="23" spans="1:11" ht="19.5" customHeight="1">
      <c r="A23" s="35"/>
      <c r="B23" s="42"/>
      <c r="C23" s="37"/>
      <c r="D23" s="38"/>
      <c r="E23" s="38"/>
      <c r="F23" s="40"/>
      <c r="G23" s="40"/>
      <c r="H23" s="40"/>
      <c r="I23" s="40"/>
      <c r="J23" s="40"/>
      <c r="K23" s="40"/>
    </row>
    <row r="24" spans="1:11" ht="19.5" customHeight="1">
      <c r="A24" s="35"/>
      <c r="B24" s="37"/>
      <c r="C24" s="37"/>
      <c r="D24" s="39"/>
      <c r="E24" s="39"/>
      <c r="F24" s="40"/>
      <c r="G24" s="40"/>
      <c r="H24" s="40"/>
      <c r="I24" s="40"/>
      <c r="J24" s="40"/>
      <c r="K24" s="40"/>
    </row>
  </sheetData>
  <mergeCells count="13">
    <mergeCell ref="H1:K1"/>
    <mergeCell ref="A2:K2"/>
    <mergeCell ref="H5:H6"/>
    <mergeCell ref="I5:I6"/>
    <mergeCell ref="K5:K6"/>
    <mergeCell ref="A5:A6"/>
    <mergeCell ref="B5:B6"/>
    <mergeCell ref="C5:C6"/>
    <mergeCell ref="D5:D6"/>
    <mergeCell ref="E5:E6"/>
    <mergeCell ref="F5:G5"/>
    <mergeCell ref="J5:J6"/>
    <mergeCell ref="A3:K3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3:D17"/>
  <sheetViews>
    <sheetView workbookViewId="0">
      <selection activeCell="D17" sqref="A5:D17"/>
    </sheetView>
  </sheetViews>
  <sheetFormatPr defaultRowHeight="1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/>
    <row r="5" spans="1:4" ht="75" customHeight="1">
      <c r="A5" s="110" t="s">
        <v>44</v>
      </c>
      <c r="B5" s="110"/>
      <c r="C5" s="110"/>
      <c r="D5" s="110"/>
    </row>
    <row r="7" spans="1:4" ht="25.5">
      <c r="A7" s="50" t="s">
        <v>24</v>
      </c>
      <c r="B7" s="50" t="s">
        <v>47</v>
      </c>
      <c r="C7" s="50" t="s">
        <v>45</v>
      </c>
      <c r="D7" s="50" t="s">
        <v>46</v>
      </c>
    </row>
    <row r="8" spans="1:4">
      <c r="A8" s="47">
        <v>1</v>
      </c>
      <c r="B8" s="47"/>
      <c r="C8" s="47"/>
      <c r="D8" s="47"/>
    </row>
    <row r="9" spans="1:4">
      <c r="A9" s="47">
        <f>+A8+1</f>
        <v>2</v>
      </c>
      <c r="B9" s="48"/>
      <c r="C9" s="48"/>
      <c r="D9" s="49"/>
    </row>
    <row r="10" spans="1:4">
      <c r="A10" s="47">
        <f t="shared" ref="A10:A17" si="0">+A9+1</f>
        <v>3</v>
      </c>
      <c r="B10" s="48"/>
      <c r="C10" s="48"/>
      <c r="D10" s="49"/>
    </row>
    <row r="11" spans="1:4">
      <c r="A11" s="47">
        <f t="shared" si="0"/>
        <v>4</v>
      </c>
      <c r="B11" s="48"/>
      <c r="C11" s="48"/>
      <c r="D11" s="49"/>
    </row>
    <row r="12" spans="1:4">
      <c r="A12" s="47">
        <f t="shared" si="0"/>
        <v>5</v>
      </c>
      <c r="B12" s="48"/>
      <c r="C12" s="48"/>
      <c r="D12" s="49"/>
    </row>
    <row r="13" spans="1:4">
      <c r="A13" s="47">
        <f t="shared" si="0"/>
        <v>6</v>
      </c>
      <c r="B13" s="48"/>
      <c r="C13" s="48"/>
      <c r="D13" s="49"/>
    </row>
    <row r="14" spans="1:4">
      <c r="A14" s="47">
        <f t="shared" si="0"/>
        <v>7</v>
      </c>
      <c r="B14" s="48"/>
      <c r="C14" s="48"/>
      <c r="D14" s="49"/>
    </row>
    <row r="15" spans="1:4">
      <c r="A15" s="47">
        <f t="shared" si="0"/>
        <v>8</v>
      </c>
      <c r="B15" s="48"/>
      <c r="C15" s="48"/>
      <c r="D15" s="49"/>
    </row>
    <row r="16" spans="1:4">
      <c r="A16" s="47">
        <f t="shared" si="0"/>
        <v>9</v>
      </c>
      <c r="B16" s="48"/>
      <c r="C16" s="48"/>
      <c r="D16" s="49"/>
    </row>
    <row r="17" spans="1:4">
      <c r="A17" s="47">
        <f t="shared" si="0"/>
        <v>10</v>
      </c>
      <c r="B17" s="48"/>
      <c r="C17" s="48"/>
      <c r="D17" s="49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1-илова</vt:lpstr>
      <vt:lpstr>2-илова</vt:lpstr>
      <vt:lpstr>3-илова</vt:lpstr>
      <vt:lpstr>4-илова </vt:lpstr>
      <vt:lpstr>5-илова</vt:lpstr>
      <vt:lpstr>6-илова </vt:lpstr>
      <vt:lpstr>8-илова </vt:lpstr>
      <vt:lpstr>ГТК</vt:lpstr>
      <vt:lpstr>'4-илова '!Заголовки_для_печати</vt:lpstr>
      <vt:lpstr>'5-илова'!Заголовки_для_печати</vt:lpstr>
      <vt:lpstr>'6-илова '!Заголовки_для_печати</vt:lpstr>
      <vt:lpstr>'2-илова'!Область_печати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Шерзод Ш. Умаров</cp:lastModifiedBy>
  <cp:lastPrinted>2022-10-15T05:47:08Z</cp:lastPrinted>
  <dcterms:created xsi:type="dcterms:W3CDTF">2020-01-15T07:42:43Z</dcterms:created>
  <dcterms:modified xsi:type="dcterms:W3CDTF">2024-07-25T13:37:46Z</dcterms:modified>
</cp:coreProperties>
</file>